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16434f25bcb9d20/Documentos/Klybontec/2024/Datos/"/>
    </mc:Choice>
  </mc:AlternateContent>
  <xr:revisionPtr revIDLastSave="0" documentId="8_{76CDE7D6-3802-4195-8DDC-49A1EBE00030}" xr6:coauthVersionLast="47" xr6:coauthVersionMax="47" xr10:uidLastSave="{00000000-0000-0000-0000-000000000000}"/>
  <bookViews>
    <workbookView xWindow="-108" yWindow="-108" windowWidth="23256" windowHeight="12576" xr2:uid="{7B9865A2-DC39-4480-AB68-63443E57193A}"/>
  </bookViews>
  <sheets>
    <sheet name="Cuadro_1" sheetId="1" r:id="rId1"/>
    <sheet name="Cuadro_2" sheetId="2" r:id="rId2"/>
    <sheet name="Cuadro_3" sheetId="3" r:id="rId3"/>
    <sheet name="Cuadro_4" sheetId="4" r:id="rId4"/>
    <sheet name="Cuadro_5" sheetId="5" r:id="rId5"/>
    <sheet name="Cuadro_6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6" l="1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A8" i="6"/>
  <c r="B18" i="5"/>
  <c r="B17" i="5"/>
  <c r="B16" i="5"/>
  <c r="B15" i="5"/>
  <c r="B14" i="5"/>
  <c r="B13" i="5"/>
  <c r="B12" i="5"/>
  <c r="B11" i="5"/>
  <c r="B10" i="5"/>
  <c r="A8" i="5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A8" i="4"/>
  <c r="B18" i="3"/>
  <c r="B17" i="3"/>
  <c r="B16" i="3"/>
  <c r="B15" i="3"/>
  <c r="B14" i="3"/>
  <c r="B13" i="3"/>
  <c r="B12" i="3"/>
  <c r="B11" i="3"/>
  <c r="B10" i="3"/>
  <c r="A8" i="3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A8" i="2"/>
  <c r="B18" i="1"/>
  <c r="B17" i="1"/>
  <c r="B16" i="1"/>
  <c r="B15" i="1"/>
  <c r="B14" i="1"/>
  <c r="B13" i="1"/>
  <c r="B12" i="1"/>
  <c r="B11" i="1"/>
  <c r="B10" i="1"/>
  <c r="A8" i="1"/>
</calcChain>
</file>

<file path=xl/sharedStrings.xml><?xml version="1.0" encoding="utf-8"?>
<sst xmlns="http://schemas.openxmlformats.org/spreadsheetml/2006/main" count="48" uniqueCount="18">
  <si>
    <t>Región</t>
  </si>
  <si>
    <t>Tareas</t>
  </si>
  <si>
    <t>Total</t>
  </si>
  <si>
    <t>Norte</t>
  </si>
  <si>
    <t>Nordeste</t>
  </si>
  <si>
    <t>Noroeste</t>
  </si>
  <si>
    <t>Norcentral</t>
  </si>
  <si>
    <t>Central</t>
  </si>
  <si>
    <t>Sur</t>
  </si>
  <si>
    <t>Suroeste</t>
  </si>
  <si>
    <t>Este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</si>
  <si>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Ministerio de Agricultura. Unidades Regionales Planificación y Economía (URPEs)</t>
    </r>
  </si>
  <si>
    <t>Año</t>
  </si>
  <si>
    <r>
      <rPr>
        <b/>
        <sz val="7"/>
        <rFont val="Arial"/>
        <family val="2"/>
      </rPr>
      <t xml:space="preserve">FUENTES: </t>
    </r>
    <r>
      <rPr>
        <sz val="7"/>
        <rFont val="Arial"/>
        <family val="2"/>
      </rPr>
      <t>Ministerio de Agricultura de la República Dominicana.</t>
    </r>
  </si>
  <si>
    <t>*/ Cifras prelimiinares Enero-Junio 2024</t>
  </si>
  <si>
    <t>*/ Datos preliminares Enero-Junio 2024</t>
  </si>
  <si>
    <t>Quintales</t>
  </si>
  <si>
    <t>1/ Datos preliminares a 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</si>
</sst>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2" fillId="3" borderId="3" xfId="1" applyFont="1" applyFill="1" applyBorder="1"/>
    <xf numFmtId="3" fontId="2" fillId="3" borderId="4" xfId="1" applyNumberFormat="1" applyFont="1" applyFill="1" applyBorder="1"/>
    <xf numFmtId="0" fontId="1" fillId="0" borderId="5" xfId="1" applyBorder="1"/>
    <xf numFmtId="3" fontId="1" fillId="0" borderId="6" xfId="1" applyNumberFormat="1" applyBorder="1"/>
    <xf numFmtId="164" fontId="0" fillId="0" borderId="0" xfId="2" applyNumberFormat="1" applyFont="1"/>
    <xf numFmtId="0" fontId="1" fillId="0" borderId="7" xfId="1" applyBorder="1"/>
    <xf numFmtId="3" fontId="1" fillId="0" borderId="8" xfId="1" applyNumberFormat="1" applyBorder="1"/>
    <xf numFmtId="0" fontId="4" fillId="0" borderId="0" xfId="1" applyFont="1" applyAlignment="1">
      <alignment horizontal="left" vertical="center" wrapText="1"/>
    </xf>
    <xf numFmtId="0" fontId="1" fillId="0" borderId="3" xfId="1" applyBorder="1"/>
    <xf numFmtId="3" fontId="1" fillId="0" borderId="4" xfId="1" applyNumberFormat="1" applyBorder="1" applyAlignment="1">
      <alignment horizontal="right"/>
    </xf>
    <xf numFmtId="3" fontId="1" fillId="0" borderId="6" xfId="1" applyNumberFormat="1" applyBorder="1" applyAlignment="1">
      <alignment horizontal="right"/>
    </xf>
    <xf numFmtId="0" fontId="6" fillId="4" borderId="0" xfId="1" applyFont="1" applyFill="1" applyAlignment="1">
      <alignment horizontal="left" vertical="center" wrapText="1"/>
    </xf>
    <xf numFmtId="0" fontId="7" fillId="4" borderId="0" xfId="1" applyFont="1" applyFill="1"/>
    <xf numFmtId="0" fontId="8" fillId="4" borderId="0" xfId="1" applyFont="1" applyFill="1"/>
    <xf numFmtId="0" fontId="7" fillId="4" borderId="0" xfId="1" applyFont="1" applyFill="1" applyAlignment="1">
      <alignment horizontal="left" wrapText="1"/>
    </xf>
    <xf numFmtId="0" fontId="7" fillId="4" borderId="0" xfId="1" applyFont="1" applyFill="1" applyAlignment="1">
      <alignment wrapText="1"/>
    </xf>
    <xf numFmtId="0" fontId="8" fillId="4" borderId="0" xfId="1" applyFont="1" applyFill="1" applyAlignment="1">
      <alignment wrapText="1"/>
    </xf>
    <xf numFmtId="0" fontId="7" fillId="4" borderId="0" xfId="1" applyFont="1" applyFill="1" applyAlignment="1">
      <alignment horizontal="left" vertical="center"/>
    </xf>
  </cellXfs>
  <cellStyles count="3">
    <cellStyle name="Normal" xfId="0" builtinId="0"/>
    <cellStyle name="Normal 2" xfId="1" xr:uid="{47AC181B-9D78-451B-86F3-8029FB85CC81}"/>
    <cellStyle name="Porcentaje 2" xfId="2" xr:uid="{72557092-CB66-4172-AD4D-7B423134F8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5</xdr:col>
      <xdr:colOff>447675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CF8812-89F7-443C-B75F-CEDF05AED55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58900" y="54000"/>
          <a:ext cx="2145435" cy="10089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80639</xdr:colOff>
      <xdr:row>0</xdr:row>
      <xdr:rowOff>45000</xdr:rowOff>
    </xdr:from>
    <xdr:to>
      <xdr:col>1</xdr:col>
      <xdr:colOff>190499</xdr:colOff>
      <xdr:row>6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A1F318-D716-4A99-9498-75FEE0E4111F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39" y="45000"/>
          <a:ext cx="955680" cy="102751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498525</xdr:colOff>
      <xdr:row>6</xdr:row>
      <xdr:rowOff>66240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764C993-C533-4D68-A7AA-DB53EF823ABE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1169865" cy="1034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5</xdr:col>
      <xdr:colOff>2205</xdr:colOff>
      <xdr:row>6</xdr:row>
      <xdr:rowOff>104040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84DCF1C-734F-446D-BB8E-D51521CD1F5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8000" y="0"/>
          <a:ext cx="1645605" cy="1109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5</xdr:col>
      <xdr:colOff>447675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B3E52E-B81F-46D2-8579-7342B0715CB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58900" y="54000"/>
          <a:ext cx="2145435" cy="10089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80639</xdr:colOff>
      <xdr:row>0</xdr:row>
      <xdr:rowOff>45000</xdr:rowOff>
    </xdr:from>
    <xdr:to>
      <xdr:col>1</xdr:col>
      <xdr:colOff>190499</xdr:colOff>
      <xdr:row>6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A54C88-A1B8-4E21-8EA1-C732D05170DA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39" y="45000"/>
          <a:ext cx="955680" cy="102751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269925</xdr:colOff>
      <xdr:row>6</xdr:row>
      <xdr:rowOff>66240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DAAFF2F-4733-438F-9951-C68506D4527E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986985" cy="1034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6</xdr:col>
      <xdr:colOff>134370</xdr:colOff>
      <xdr:row>6</xdr:row>
      <xdr:rowOff>104040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6BABC98B-55F6-479A-A02F-E1E5935F2BC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01780" y="0"/>
          <a:ext cx="2326410" cy="1109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176760</xdr:colOff>
      <xdr:row>0</xdr:row>
      <xdr:rowOff>54000</xdr:rowOff>
    </xdr:from>
    <xdr:to>
      <xdr:col>5</xdr:col>
      <xdr:colOff>447675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9E3565-F795-4BB6-8B77-C0C40CBF1B6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058900" y="54000"/>
          <a:ext cx="2145435" cy="10089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80639</xdr:colOff>
      <xdr:row>0</xdr:row>
      <xdr:rowOff>45000</xdr:rowOff>
    </xdr:from>
    <xdr:to>
      <xdr:col>1</xdr:col>
      <xdr:colOff>190499</xdr:colOff>
      <xdr:row>6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8D9EF-2652-41D6-A504-EEA9BA747435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80639" y="45000"/>
          <a:ext cx="955680" cy="102751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98280</xdr:colOff>
      <xdr:row>0</xdr:row>
      <xdr:rowOff>37800</xdr:rowOff>
    </xdr:from>
    <xdr:to>
      <xdr:col>1</xdr:col>
      <xdr:colOff>69900</xdr:colOff>
      <xdr:row>6</xdr:row>
      <xdr:rowOff>66240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31E9814-8A55-4588-9AE5-59327D202F44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98280" y="37800"/>
          <a:ext cx="962220" cy="1034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2520</xdr:colOff>
      <xdr:row>0</xdr:row>
      <xdr:rowOff>0</xdr:rowOff>
    </xdr:from>
    <xdr:to>
      <xdr:col>6</xdr:col>
      <xdr:colOff>134370</xdr:colOff>
      <xdr:row>6</xdr:row>
      <xdr:rowOff>104040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986EC953-9726-4B4F-A392-D415CA05001B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831320" y="0"/>
          <a:ext cx="2326410" cy="11098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LLCOMPU\Downloads\Consolidado_Siem_Coc_Prod.xlsx" TargetMode="External"/><Relationship Id="rId1" Type="http://schemas.openxmlformats.org/officeDocument/2006/relationships/externalLinkPath" Target="file:///C:\Users\FULLCOMPU\Downloads\Consolidado_Siem_Coc_Pr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o"/>
      <sheetName val="Cuadro_1"/>
      <sheetName val="Cuadro_2"/>
      <sheetName val="Cuadro_3"/>
      <sheetName val="Cuadro_4"/>
      <sheetName val="Cuadro_5"/>
      <sheetName val="Cuadro_6"/>
      <sheetName val="SiembraR"/>
      <sheetName val="SiembraH"/>
      <sheetName val="CocechaR"/>
      <sheetName val="CocechaH"/>
      <sheetName val="ProducciónR"/>
      <sheetName val="ProducciónH"/>
      <sheetName val="Auxiliar"/>
    </sheetNames>
    <sheetDataSet>
      <sheetData sheetId="0">
        <row r="9">
          <cell r="B9" t="str">
            <v>Brócoli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D216C-D632-4D08-A1A1-70CDFE2F0116}">
  <dimension ref="A3:M19"/>
  <sheetViews>
    <sheetView showGridLines="0" tabSelected="1" zoomScaleNormal="100" workbookViewId="0">
      <selection activeCell="F15" sqref="F15"/>
    </sheetView>
  </sheetViews>
  <sheetFormatPr baseColWidth="10" defaultColWidth="9.109375" defaultRowHeight="13.2" x14ac:dyDescent="0.25"/>
  <cols>
    <col min="1" max="1" width="12.33203125" style="1" customWidth="1"/>
    <col min="2" max="2" width="15.109375" style="1" customWidth="1"/>
    <col min="3" max="16384" width="9.109375" style="1"/>
  </cols>
  <sheetData>
    <row r="3" spans="1:13" x14ac:dyDescent="0.25">
      <c r="K3" s="2"/>
      <c r="L3" s="2"/>
      <c r="M3" s="2"/>
    </row>
    <row r="4" spans="1:13" x14ac:dyDescent="0.25">
      <c r="K4" s="2"/>
      <c r="L4" s="2"/>
      <c r="M4" s="2"/>
    </row>
    <row r="5" spans="1:13" x14ac:dyDescent="0.25">
      <c r="K5" s="2"/>
      <c r="L5" s="2"/>
      <c r="M5" s="2"/>
    </row>
    <row r="8" spans="1:13" ht="51.75" customHeight="1" x14ac:dyDescent="0.25">
      <c r="A8" s="2" t="str">
        <f>"República Dominicana. Cantidad de Tareas Sembradas de " &amp;  [1]Producto!$B$9&amp;"  por Regional. Año: 2022"</f>
        <v>República Dominicana. Cantidad de Tareas Sembradas de Brócoli  por Regional. Año: 2022</v>
      </c>
      <c r="B8" s="2"/>
    </row>
    <row r="9" spans="1:13" x14ac:dyDescent="0.25">
      <c r="A9" s="3" t="s">
        <v>0</v>
      </c>
      <c r="B9" s="4" t="s">
        <v>1</v>
      </c>
    </row>
    <row r="10" spans="1:13" x14ac:dyDescent="0.25">
      <c r="A10" s="5" t="s">
        <v>2</v>
      </c>
      <c r="B10" s="6">
        <f>IFERROR(VLOOKUP([1]Producto!$B$9,[1]!Tabla1[#All],MATCH(A10,[1]!Tabla1[[#Headers],[NORTE]:[TOTAL]],0)+1,0),"n/d")</f>
        <v>5371</v>
      </c>
    </row>
    <row r="11" spans="1:13" ht="14.4" x14ac:dyDescent="0.3">
      <c r="A11" s="7" t="s">
        <v>3</v>
      </c>
      <c r="B11" s="8">
        <f>IFERROR(VLOOKUP([1]Producto!$B$9,[1]!Tabla1[#All],MATCH(A11,[1]!Tabla1[[#Headers],[NORTE]:[TOTAL]],0)+1,0),"n/d")</f>
        <v>0</v>
      </c>
      <c r="C11" s="9"/>
    </row>
    <row r="12" spans="1:13" ht="14.4" x14ac:dyDescent="0.3">
      <c r="A12" s="7" t="s">
        <v>4</v>
      </c>
      <c r="B12" s="8">
        <f>IFERROR(VLOOKUP([1]Producto!$B$9,[1]!Tabla1[#All],MATCH(A12,[1]!Tabla1[[#Headers],[NORTE]:[TOTAL]],0)+1,0),"n/d")</f>
        <v>0</v>
      </c>
      <c r="C12" s="9"/>
    </row>
    <row r="13" spans="1:13" ht="14.4" x14ac:dyDescent="0.3">
      <c r="A13" s="7" t="s">
        <v>5</v>
      </c>
      <c r="B13" s="8">
        <f>IFERROR(VLOOKUP([1]Producto!$B$9,[1]!Tabla1[#All],MATCH(A13,[1]!Tabla1[[#Headers],[NORTE]:[TOTAL]],0)+1,0),"n/d")</f>
        <v>0</v>
      </c>
      <c r="C13" s="9"/>
    </row>
    <row r="14" spans="1:13" ht="14.4" x14ac:dyDescent="0.3">
      <c r="A14" s="7" t="s">
        <v>6</v>
      </c>
      <c r="B14" s="8">
        <f>IFERROR(VLOOKUP([1]Producto!$B$9,[1]!Tabla1[#All],MATCH(A14,[1]!Tabla1[[#Headers],[NORTE]:[TOTAL]],0)+1,0),"n/d")</f>
        <v>5323</v>
      </c>
      <c r="C14" s="9"/>
    </row>
    <row r="15" spans="1:13" ht="14.4" x14ac:dyDescent="0.3">
      <c r="A15" s="7" t="s">
        <v>7</v>
      </c>
      <c r="B15" s="8">
        <f>IFERROR(VLOOKUP([1]Producto!$B$9,[1]!Tabla1[#All],MATCH(A15,[1]!Tabla1[[#Headers],[NORTE]:[TOTAL]],0)+1,0),"n/d")</f>
        <v>46</v>
      </c>
      <c r="C15" s="9"/>
    </row>
    <row r="16" spans="1:13" ht="14.4" x14ac:dyDescent="0.3">
      <c r="A16" s="7" t="s">
        <v>8</v>
      </c>
      <c r="B16" s="8">
        <f>IFERROR(VLOOKUP([1]Producto!$B$9,[1]!Tabla1[#All],MATCH(A16,[1]!Tabla1[[#Headers],[NORTE]:[TOTAL]],0)+1,0),"n/d")</f>
        <v>0</v>
      </c>
      <c r="C16" s="9"/>
    </row>
    <row r="17" spans="1:3" ht="14.4" x14ac:dyDescent="0.3">
      <c r="A17" s="7" t="s">
        <v>9</v>
      </c>
      <c r="B17" s="8">
        <f>IFERROR(VLOOKUP([1]Producto!$B$9,[1]!Tabla1[#All],MATCH(A17,[1]!Tabla1[[#Headers],[NORTE]:[TOTAL]],0)+1,0),"n/d")</f>
        <v>2</v>
      </c>
      <c r="C17" s="9"/>
    </row>
    <row r="18" spans="1:3" ht="14.4" x14ac:dyDescent="0.3">
      <c r="A18" s="10" t="s">
        <v>10</v>
      </c>
      <c r="B18" s="11">
        <f>IFERROR(VLOOKUP([1]Producto!$B$9,[1]!Tabla1[#All],MATCH(A18,[1]!Tabla1[[#Headers],[NORTE]:[TOTAL]],0)+1,0),"n/d")</f>
        <v>0</v>
      </c>
      <c r="C18" s="9"/>
    </row>
    <row r="19" spans="1:3" ht="41.25" customHeight="1" x14ac:dyDescent="0.25">
      <c r="A19" s="12" t="s">
        <v>11</v>
      </c>
      <c r="B19" s="12"/>
    </row>
  </sheetData>
  <mergeCells count="3">
    <mergeCell ref="K3:M5"/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0449-A549-4F50-A9BE-CCBA8B543A11}">
  <dimension ref="A8:B35"/>
  <sheetViews>
    <sheetView showGridLines="0" zoomScaleNormal="100" workbookViewId="0">
      <selection activeCell="E23" sqref="E23"/>
    </sheetView>
  </sheetViews>
  <sheetFormatPr baseColWidth="10" defaultColWidth="8" defaultRowHeight="13.2" x14ac:dyDescent="0.25"/>
  <cols>
    <col min="1" max="1" width="11.21875" style="1" customWidth="1"/>
    <col min="2" max="2" width="17" style="1" customWidth="1"/>
    <col min="3" max="16384" width="8" style="1"/>
  </cols>
  <sheetData>
    <row r="8" spans="1:2" ht="60" customHeight="1" x14ac:dyDescent="0.25">
      <c r="A8" s="2" t="str">
        <f>"República Dominicana. Cantidad de Tareas Sembradas de "&amp;[1]Producto!$B$9 &amp;" por Año. 
Período: 2002-2024*"</f>
        <v>República Dominicana. Cantidad de Tareas Sembradas de Brócoli por Año. 
Período: 2002-2024*</v>
      </c>
      <c r="B8" s="2"/>
    </row>
    <row r="9" spans="1:2" x14ac:dyDescent="0.25">
      <c r="A9" s="3" t="s">
        <v>12</v>
      </c>
      <c r="B9" s="4" t="s">
        <v>1</v>
      </c>
    </row>
    <row r="10" spans="1:2" x14ac:dyDescent="0.25">
      <c r="A10" s="13">
        <v>2002</v>
      </c>
      <c r="B10" s="14" t="str">
        <f>VLOOKUP([1]Producto!$B$9,[1]!Tabla4[#All],MATCH(TEXT(A10,"0"),[1]!Tabla4[[#Headers],[2002]:[2024]],0)+1,0)</f>
        <v>n/d</v>
      </c>
    </row>
    <row r="11" spans="1:2" x14ac:dyDescent="0.25">
      <c r="A11" s="7">
        <v>2003</v>
      </c>
      <c r="B11" s="15" t="str">
        <f>VLOOKUP([1]Producto!$B$9,[1]!Tabla4[#All],MATCH(TEXT(A11,"0"),[1]!Tabla4[[#Headers],[2002]:[2024]],0)+1,0)</f>
        <v>n/d</v>
      </c>
    </row>
    <row r="12" spans="1:2" x14ac:dyDescent="0.25">
      <c r="A12" s="7">
        <v>2004</v>
      </c>
      <c r="B12" s="8" t="str">
        <f>VLOOKUP([1]Producto!$B$9,[1]!Tabla4[#All],MATCH(TEXT(A12,"0"),[1]!Tabla4[[#Headers],[2002]:[2024]],0)+1,0)</f>
        <v>n/d</v>
      </c>
    </row>
    <row r="13" spans="1:2" x14ac:dyDescent="0.25">
      <c r="A13" s="7">
        <v>2005</v>
      </c>
      <c r="B13" s="8" t="str">
        <f>VLOOKUP([1]Producto!$B$9,[1]!Tabla4[#All],MATCH(TEXT(A13,"0"),[1]!Tabla4[[#Headers],[2002]:[2024]],0)+1,0)</f>
        <v>n/d</v>
      </c>
    </row>
    <row r="14" spans="1:2" x14ac:dyDescent="0.25">
      <c r="A14" s="7">
        <v>2006</v>
      </c>
      <c r="B14" s="8" t="str">
        <f>VLOOKUP([1]Producto!$B$9,[1]!Tabla4[#All],MATCH(TEXT(A14,"0"),[1]!Tabla4[[#Headers],[2002]:[2024]],0)+1,0)</f>
        <v>n/d</v>
      </c>
    </row>
    <row r="15" spans="1:2" x14ac:dyDescent="0.25">
      <c r="A15" s="7">
        <v>2007</v>
      </c>
      <c r="B15" s="8" t="str">
        <f>VLOOKUP([1]Producto!$B$9,[1]!Tabla4[#All],MATCH(TEXT(A15,"0"),[1]!Tabla4[[#Headers],[2002]:[2024]],0)+1,0)</f>
        <v>n/d</v>
      </c>
    </row>
    <row r="16" spans="1:2" x14ac:dyDescent="0.25">
      <c r="A16" s="7">
        <v>2008</v>
      </c>
      <c r="B16" s="8" t="str">
        <f>VLOOKUP([1]Producto!$B$9,[1]!Tabla4[#All],MATCH(TEXT(A16,"0"),[1]!Tabla4[[#Headers],[2002]:[2024]],0)+1,0)</f>
        <v>n/d</v>
      </c>
    </row>
    <row r="17" spans="1:2" x14ac:dyDescent="0.25">
      <c r="A17" s="7">
        <v>2009</v>
      </c>
      <c r="B17" s="8" t="str">
        <f>VLOOKUP([1]Producto!$B$9,[1]!Tabla4[#All],MATCH(TEXT(A17,"0"),[1]!Tabla4[[#Headers],[2002]:[2024]],0)+1,0)</f>
        <v>n/d</v>
      </c>
    </row>
    <row r="18" spans="1:2" x14ac:dyDescent="0.25">
      <c r="A18" s="7">
        <v>2010</v>
      </c>
      <c r="B18" s="8" t="str">
        <f>VLOOKUP([1]Producto!$B$9,[1]!Tabla4[#All],MATCH(TEXT(A18,"0"),[1]!Tabla4[[#Headers],[2002]:[2024]],0)+1,0)</f>
        <v>n/d</v>
      </c>
    </row>
    <row r="19" spans="1:2" x14ac:dyDescent="0.25">
      <c r="A19" s="7">
        <v>2011</v>
      </c>
      <c r="B19" s="8" t="str">
        <f>VLOOKUP([1]Producto!$B$9,[1]!Tabla4[#All],MATCH(TEXT(A19,"0"),[1]!Tabla4[[#Headers],[2002]:[2024]],0)+1,0)</f>
        <v>n/d</v>
      </c>
    </row>
    <row r="20" spans="1:2" x14ac:dyDescent="0.25">
      <c r="A20" s="7">
        <v>2012</v>
      </c>
      <c r="B20" s="8" t="str">
        <f>VLOOKUP([1]Producto!$B$9,[1]!Tabla4[#All],MATCH(TEXT(A20,"0"),[1]!Tabla4[[#Headers],[2002]:[2024]],0)+1,0)</f>
        <v>n/d</v>
      </c>
    </row>
    <row r="21" spans="1:2" x14ac:dyDescent="0.25">
      <c r="A21" s="7">
        <v>2013</v>
      </c>
      <c r="B21" s="8" t="str">
        <f>VLOOKUP([1]Producto!$B$9,[1]!Tabla4[#All],MATCH(TEXT(A21,"0"),[1]!Tabla4[[#Headers],[2002]:[2024]],0)+1,0)</f>
        <v>n/d</v>
      </c>
    </row>
    <row r="22" spans="1:2" x14ac:dyDescent="0.25">
      <c r="A22" s="7">
        <v>2014</v>
      </c>
      <c r="B22" s="8" t="str">
        <f>VLOOKUP([1]Producto!$B$9,[1]!Tabla4[#All],MATCH(TEXT(A22,"0"),[1]!Tabla4[[#Headers],[2002]:[2024]],0)+1,0)</f>
        <v>n/d</v>
      </c>
    </row>
    <row r="23" spans="1:2" x14ac:dyDescent="0.25">
      <c r="A23" s="7">
        <v>2015</v>
      </c>
      <c r="B23" s="8">
        <f>VLOOKUP([1]Producto!$B$9,[1]!Tabla4[#All],MATCH(TEXT(A23,"0"),[1]!Tabla4[[#Headers],[2002]:[2024]],0)+1,0)</f>
        <v>5510</v>
      </c>
    </row>
    <row r="24" spans="1:2" x14ac:dyDescent="0.25">
      <c r="A24" s="7">
        <v>2016</v>
      </c>
      <c r="B24" s="8">
        <f>VLOOKUP([1]Producto!$B$9,[1]!Tabla4[#All],MATCH(TEXT(A24,"0"),[1]!Tabla4[[#Headers],[2002]:[2024]],0)+1,0)</f>
        <v>5875</v>
      </c>
    </row>
    <row r="25" spans="1:2" x14ac:dyDescent="0.25">
      <c r="A25" s="7">
        <v>2017</v>
      </c>
      <c r="B25" s="8">
        <f>VLOOKUP([1]Producto!$B$9,[1]!Tabla4[#All],MATCH(TEXT(A25,"0"),[1]!Tabla4[[#Headers],[2002]:[2024]],0)+1,0)</f>
        <v>5385.7840616966587</v>
      </c>
    </row>
    <row r="26" spans="1:2" x14ac:dyDescent="0.25">
      <c r="A26" s="7">
        <v>2018</v>
      </c>
      <c r="B26" s="8">
        <f>VLOOKUP([1]Producto!$B$9,[1]!Tabla4[#All],MATCH(TEXT(A26,"0"),[1]!Tabla4[[#Headers],[2002]:[2024]],0)+1,0)</f>
        <v>6122</v>
      </c>
    </row>
    <row r="27" spans="1:2" x14ac:dyDescent="0.25">
      <c r="A27" s="7">
        <v>2019</v>
      </c>
      <c r="B27" s="8">
        <f>VLOOKUP([1]Producto!$B$9,[1]!Tabla4[#All],MATCH(TEXT(A27,"0"),[1]!Tabla4[[#Headers],[2002]:[2024]],0)+1,0)</f>
        <v>6977</v>
      </c>
    </row>
    <row r="28" spans="1:2" x14ac:dyDescent="0.25">
      <c r="A28" s="7">
        <v>2020</v>
      </c>
      <c r="B28" s="8">
        <f>VLOOKUP([1]Producto!$B$9,[1]!Tabla4[#All],MATCH(TEXT(A28,"0"),[1]!Tabla4[[#Headers],[2002]:[2024]],0)+1,0)</f>
        <v>6431</v>
      </c>
    </row>
    <row r="29" spans="1:2" x14ac:dyDescent="0.25">
      <c r="A29" s="7">
        <v>2021</v>
      </c>
      <c r="B29" s="8">
        <f>VLOOKUP([1]Producto!$B$9,[1]!Tabla4[#All],MATCH(TEXT(A29,"0"),[1]!Tabla4[[#Headers],[2002]:[2024]],0)+1,0)</f>
        <v>6407</v>
      </c>
    </row>
    <row r="30" spans="1:2" x14ac:dyDescent="0.25">
      <c r="A30" s="7">
        <v>2022</v>
      </c>
      <c r="B30" s="8">
        <f>VLOOKUP([1]Producto!$B$9,[1]!Tabla4[#All],MATCH(TEXT(A30,"0"),[1]!Tabla4[[#Headers],[2002]:[2024]],0)+1,0)</f>
        <v>5371.4000000000005</v>
      </c>
    </row>
    <row r="31" spans="1:2" x14ac:dyDescent="0.25">
      <c r="A31" s="7">
        <v>2023</v>
      </c>
      <c r="B31" s="8">
        <f>VLOOKUP([1]Producto!$B$9,[1]!Tabla4[#All],MATCH(TEXT(A31,"0"),[1]!Tabla4[[#Headers],[2002]:[2024]],0)+1,0)</f>
        <v>6249.552234385942</v>
      </c>
    </row>
    <row r="32" spans="1:2" x14ac:dyDescent="0.25">
      <c r="A32" s="10">
        <v>2024</v>
      </c>
      <c r="B32" s="11">
        <f>VLOOKUP([1]Producto!$B$9,[1]!Tabla4[#All],MATCH(TEXT(A32,"0"),[1]!Tabla4[[#Headers],[2002]:[2024]],0)+1,0)</f>
        <v>3986</v>
      </c>
    </row>
    <row r="33" spans="1:2" ht="32.1" customHeight="1" x14ac:dyDescent="0.25">
      <c r="A33" s="16" t="s">
        <v>13</v>
      </c>
      <c r="B33" s="16"/>
    </row>
    <row r="34" spans="1:2" x14ac:dyDescent="0.25">
      <c r="A34" s="17" t="s">
        <v>14</v>
      </c>
      <c r="B34" s="18"/>
    </row>
    <row r="35" spans="1:2" x14ac:dyDescent="0.25">
      <c r="A35" s="17"/>
      <c r="B35" s="18"/>
    </row>
  </sheetData>
  <mergeCells count="2">
    <mergeCell ref="A8:B8"/>
    <mergeCell ref="A33:B33"/>
  </mergeCells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6AF34-DAC3-4965-A2DC-EED413B187A8}">
  <dimension ref="A3:M19"/>
  <sheetViews>
    <sheetView showGridLines="0" zoomScaleNormal="100" workbookViewId="0">
      <selection activeCell="E23" sqref="E23"/>
    </sheetView>
  </sheetViews>
  <sheetFormatPr baseColWidth="10" defaultColWidth="9.109375" defaultRowHeight="13.2" x14ac:dyDescent="0.25"/>
  <cols>
    <col min="1" max="1" width="12.33203125" style="1" customWidth="1"/>
    <col min="2" max="2" width="15.109375" style="1" customWidth="1"/>
    <col min="3" max="16384" width="9.109375" style="1"/>
  </cols>
  <sheetData>
    <row r="3" spans="1:13" x14ac:dyDescent="0.25">
      <c r="K3" s="2"/>
      <c r="L3" s="2"/>
      <c r="M3" s="2"/>
    </row>
    <row r="4" spans="1:13" x14ac:dyDescent="0.25">
      <c r="K4" s="2"/>
      <c r="L4" s="2"/>
      <c r="M4" s="2"/>
    </row>
    <row r="5" spans="1:13" x14ac:dyDescent="0.25">
      <c r="K5" s="2"/>
      <c r="L5" s="2"/>
      <c r="M5" s="2"/>
    </row>
    <row r="8" spans="1:13" ht="51.75" customHeight="1" x14ac:dyDescent="0.25">
      <c r="A8" s="2" t="str">
        <f>"República Dominicana. Cantidad de Tareas Cocechadas de " &amp;  [1]Producto!$B$9&amp;"  por Regional. Año: 2022"</f>
        <v>República Dominicana. Cantidad de Tareas Cocechadas de Brócoli  por Regional. Año: 2022</v>
      </c>
      <c r="B8" s="2"/>
    </row>
    <row r="9" spans="1:13" x14ac:dyDescent="0.25">
      <c r="A9" s="3" t="s">
        <v>0</v>
      </c>
      <c r="B9" s="4" t="s">
        <v>1</v>
      </c>
    </row>
    <row r="10" spans="1:13" x14ac:dyDescent="0.25">
      <c r="A10" s="5" t="s">
        <v>2</v>
      </c>
      <c r="B10" s="6">
        <f>IFERROR(VLOOKUP([1]Producto!$B$9,[1]!Tabla2[#All],MATCH(A10,[1]!Tabla2[[#Headers],[NORTE]:[TOTAL]],0)+1,0),"n/d")</f>
        <v>7622</v>
      </c>
    </row>
    <row r="11" spans="1:13" ht="14.4" x14ac:dyDescent="0.3">
      <c r="A11" s="7" t="s">
        <v>3</v>
      </c>
      <c r="B11" s="8">
        <f>IFERROR(VLOOKUP([1]Producto!$B$9,[1]!Tabla2[#All],MATCH(A11,[1]!Tabla2[[#Headers],[NORTE]:[TOTAL]],0)+1,0),"n/d")</f>
        <v>0</v>
      </c>
      <c r="C11" s="9"/>
    </row>
    <row r="12" spans="1:13" ht="14.4" x14ac:dyDescent="0.3">
      <c r="A12" s="7" t="s">
        <v>4</v>
      </c>
      <c r="B12" s="8">
        <f>IFERROR(VLOOKUP([1]Producto!$B$9,[1]!Tabla2[#All],MATCH(A12,[1]!Tabla2[[#Headers],[NORTE]:[TOTAL]],0)+1,0),"n/d")</f>
        <v>0</v>
      </c>
      <c r="C12" s="9"/>
    </row>
    <row r="13" spans="1:13" ht="14.4" x14ac:dyDescent="0.3">
      <c r="A13" s="7" t="s">
        <v>5</v>
      </c>
      <c r="B13" s="8">
        <f>IFERROR(VLOOKUP([1]Producto!$B$9,[1]!Tabla2[#All],MATCH(A13,[1]!Tabla2[[#Headers],[NORTE]:[TOTAL]],0)+1,0),"n/d")</f>
        <v>0</v>
      </c>
      <c r="C13" s="9"/>
    </row>
    <row r="14" spans="1:13" ht="14.4" x14ac:dyDescent="0.3">
      <c r="A14" s="7" t="s">
        <v>6</v>
      </c>
      <c r="B14" s="8">
        <f>IFERROR(VLOOKUP([1]Producto!$B$9,[1]!Tabla2[#All],MATCH(A14,[1]!Tabla2[[#Headers],[NORTE]:[TOTAL]],0)+1,0),"n/d")</f>
        <v>7613</v>
      </c>
      <c r="C14" s="9"/>
    </row>
    <row r="15" spans="1:13" ht="14.4" x14ac:dyDescent="0.3">
      <c r="A15" s="7" t="s">
        <v>7</v>
      </c>
      <c r="B15" s="8">
        <f>IFERROR(VLOOKUP([1]Producto!$B$9,[1]!Tabla2[#All],MATCH(A15,[1]!Tabla2[[#Headers],[NORTE]:[TOTAL]],0)+1,0),"n/d")</f>
        <v>9</v>
      </c>
      <c r="C15" s="9"/>
    </row>
    <row r="16" spans="1:13" ht="14.4" x14ac:dyDescent="0.3">
      <c r="A16" s="7" t="s">
        <v>8</v>
      </c>
      <c r="B16" s="8">
        <f>IFERROR(VLOOKUP([1]Producto!$B$9,[1]!Tabla2[#All],MATCH(A16,[1]!Tabla2[[#Headers],[NORTE]:[TOTAL]],0)+1,0),"n/d")</f>
        <v>0</v>
      </c>
      <c r="C16" s="9"/>
    </row>
    <row r="17" spans="1:3" ht="14.4" x14ac:dyDescent="0.3">
      <c r="A17" s="7" t="s">
        <v>9</v>
      </c>
      <c r="B17" s="8">
        <f>IFERROR(VLOOKUP([1]Producto!$B$9,[1]!Tabla2[#All],MATCH(A17,[1]!Tabla2[[#Headers],[NORTE]:[TOTAL]],0)+1,0),"n/d")</f>
        <v>0</v>
      </c>
      <c r="C17" s="9"/>
    </row>
    <row r="18" spans="1:3" ht="14.4" x14ac:dyDescent="0.3">
      <c r="A18" s="10" t="s">
        <v>10</v>
      </c>
      <c r="B18" s="11">
        <f>IFERROR(VLOOKUP([1]Producto!$B$9,[1]!Tabla2[#All],MATCH(A18,[1]!Tabla2[[#Headers],[NORTE]:[TOTAL]],0)+1,0),"n/d")</f>
        <v>0</v>
      </c>
      <c r="C18" s="9"/>
    </row>
    <row r="19" spans="1:3" ht="41.25" customHeight="1" x14ac:dyDescent="0.25">
      <c r="A19" s="12" t="s">
        <v>11</v>
      </c>
      <c r="B19" s="12"/>
    </row>
  </sheetData>
  <mergeCells count="3">
    <mergeCell ref="K3:M5"/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7ECA-6FE5-4F13-B75C-B0D7ED60BAC0}">
  <dimension ref="A8:B37"/>
  <sheetViews>
    <sheetView showGridLines="0" zoomScaleNormal="100" workbookViewId="0">
      <selection activeCell="E23" sqref="E23"/>
    </sheetView>
  </sheetViews>
  <sheetFormatPr baseColWidth="10" defaultColWidth="8" defaultRowHeight="13.2" x14ac:dyDescent="0.25"/>
  <cols>
    <col min="1" max="1" width="11.88671875" style="1" customWidth="1"/>
    <col min="2" max="2" width="12.88671875" style="1" customWidth="1"/>
    <col min="3" max="16384" width="8" style="1"/>
  </cols>
  <sheetData>
    <row r="8" spans="1:2" ht="69" customHeight="1" x14ac:dyDescent="0.25">
      <c r="A8" s="2" t="str">
        <f>"República Dominicana. Cantidad de Tareas Cosechadas de "&amp;[1]Producto!$B$9&amp;" por Año. Período: 2002-2024*"</f>
        <v>República Dominicana. Cantidad de Tareas Cosechadas de Brócoli por Año. Período: 2002-2024*</v>
      </c>
      <c r="B8" s="2"/>
    </row>
    <row r="9" spans="1:2" x14ac:dyDescent="0.25">
      <c r="A9" s="3" t="s">
        <v>12</v>
      </c>
      <c r="B9" s="4" t="s">
        <v>1</v>
      </c>
    </row>
    <row r="10" spans="1:2" x14ac:dyDescent="0.25">
      <c r="A10" s="13">
        <v>2002</v>
      </c>
      <c r="B10" s="14" t="str">
        <f>VLOOKUP([1]Producto!$B$9,[1]!Tabla5[#All],MATCH(TEXT(A10,"0"),[1]!Tabla5[[#Headers],[2002]:[2024]],0)+1,0)</f>
        <v>n/d</v>
      </c>
    </row>
    <row r="11" spans="1:2" x14ac:dyDescent="0.25">
      <c r="A11" s="7">
        <v>2003</v>
      </c>
      <c r="B11" s="15" t="str">
        <f>VLOOKUP([1]Producto!$B$9,[1]!Tabla5[#All],MATCH(TEXT(A11,"0"),[1]!Tabla5[[#Headers],[2002]:[2024]],0)+1,0)</f>
        <v>n/d</v>
      </c>
    </row>
    <row r="12" spans="1:2" x14ac:dyDescent="0.25">
      <c r="A12" s="7">
        <v>2004</v>
      </c>
      <c r="B12" s="8" t="str">
        <f>VLOOKUP([1]Producto!$B$9,[1]!Tabla5[#All],MATCH(TEXT(A12,"0"),[1]!Tabla5[[#Headers],[2002]:[2024]],0)+1,0)</f>
        <v>n/d</v>
      </c>
    </row>
    <row r="13" spans="1:2" x14ac:dyDescent="0.25">
      <c r="A13" s="7">
        <v>2005</v>
      </c>
      <c r="B13" s="8" t="str">
        <f>VLOOKUP([1]Producto!$B$9,[1]!Tabla5[#All],MATCH(TEXT(A13,"0"),[1]!Tabla5[[#Headers],[2002]:[2024]],0)+1,0)</f>
        <v>n/d</v>
      </c>
    </row>
    <row r="14" spans="1:2" x14ac:dyDescent="0.25">
      <c r="A14" s="7">
        <v>2006</v>
      </c>
      <c r="B14" s="8" t="str">
        <f>VLOOKUP([1]Producto!$B$9,[1]!Tabla5[#All],MATCH(TEXT(A14,"0"),[1]!Tabla5[[#Headers],[2002]:[2024]],0)+1,0)</f>
        <v>n/d</v>
      </c>
    </row>
    <row r="15" spans="1:2" x14ac:dyDescent="0.25">
      <c r="A15" s="7">
        <v>2007</v>
      </c>
      <c r="B15" s="8" t="str">
        <f>VLOOKUP([1]Producto!$B$9,[1]!Tabla5[#All],MATCH(TEXT(A15,"0"),[1]!Tabla5[[#Headers],[2002]:[2024]],0)+1,0)</f>
        <v>n/d</v>
      </c>
    </row>
    <row r="16" spans="1:2" x14ac:dyDescent="0.25">
      <c r="A16" s="7">
        <v>2008</v>
      </c>
      <c r="B16" s="8" t="str">
        <f>VLOOKUP([1]Producto!$B$9,[1]!Tabla5[#All],MATCH(TEXT(A16,"0"),[1]!Tabla5[[#Headers],[2002]:[2024]],0)+1,0)</f>
        <v>n/d</v>
      </c>
    </row>
    <row r="17" spans="1:2" x14ac:dyDescent="0.25">
      <c r="A17" s="7">
        <v>2009</v>
      </c>
      <c r="B17" s="8" t="str">
        <f>VLOOKUP([1]Producto!$B$9,[1]!Tabla5[#All],MATCH(TEXT(A17,"0"),[1]!Tabla5[[#Headers],[2002]:[2024]],0)+1,0)</f>
        <v>n/d</v>
      </c>
    </row>
    <row r="18" spans="1:2" x14ac:dyDescent="0.25">
      <c r="A18" s="7">
        <v>2010</v>
      </c>
      <c r="B18" s="8" t="str">
        <f>VLOOKUP([1]Producto!$B$9,[1]!Tabla5[#All],MATCH(TEXT(A18,"0"),[1]!Tabla5[[#Headers],[2002]:[2024]],0)+1,0)</f>
        <v>n/d</v>
      </c>
    </row>
    <row r="19" spans="1:2" x14ac:dyDescent="0.25">
      <c r="A19" s="7">
        <v>2011</v>
      </c>
      <c r="B19" s="8" t="str">
        <f>VLOOKUP([1]Producto!$B$9,[1]!Tabla5[#All],MATCH(TEXT(A19,"0"),[1]!Tabla5[[#Headers],[2002]:[2024]],0)+1,0)</f>
        <v>n/d</v>
      </c>
    </row>
    <row r="20" spans="1:2" x14ac:dyDescent="0.25">
      <c r="A20" s="7">
        <v>2012</v>
      </c>
      <c r="B20" s="8" t="str">
        <f>VLOOKUP([1]Producto!$B$9,[1]!Tabla5[#All],MATCH(TEXT(A20,"0"),[1]!Tabla5[[#Headers],[2002]:[2024]],0)+1,0)</f>
        <v>n/d</v>
      </c>
    </row>
    <row r="21" spans="1:2" x14ac:dyDescent="0.25">
      <c r="A21" s="7">
        <v>2013</v>
      </c>
      <c r="B21" s="8" t="str">
        <f>VLOOKUP([1]Producto!$B$9,[1]!Tabla5[#All],MATCH(TEXT(A21,"0"),[1]!Tabla5[[#Headers],[2002]:[2024]],0)+1,0)</f>
        <v>n/d</v>
      </c>
    </row>
    <row r="22" spans="1:2" x14ac:dyDescent="0.25">
      <c r="A22" s="7">
        <v>2014</v>
      </c>
      <c r="B22" s="8" t="str">
        <f>VLOOKUP([1]Producto!$B$9,[1]!Tabla5[#All],MATCH(TEXT(A22,"0"),[1]!Tabla5[[#Headers],[2002]:[2024]],0)+1,0)</f>
        <v>n/d</v>
      </c>
    </row>
    <row r="23" spans="1:2" x14ac:dyDescent="0.25">
      <c r="A23" s="7">
        <v>2015</v>
      </c>
      <c r="B23" s="8" t="str">
        <f>VLOOKUP([1]Producto!$B$9,[1]!Tabla5[#All],MATCH(TEXT(A23,"0"),[1]!Tabla5[[#Headers],[2002]:[2024]],0)+1,0)</f>
        <v>n/d</v>
      </c>
    </row>
    <row r="24" spans="1:2" x14ac:dyDescent="0.25">
      <c r="A24" s="7">
        <v>2016</v>
      </c>
      <c r="B24" s="8" t="str">
        <f>VLOOKUP([1]Producto!$B$9,[1]!Tabla5[#All],MATCH(TEXT(A24,"0"),[1]!Tabla5[[#Headers],[2002]:[2024]],0)+1,0)</f>
        <v>n/d</v>
      </c>
    </row>
    <row r="25" spans="1:2" x14ac:dyDescent="0.25">
      <c r="A25" s="7">
        <v>2017</v>
      </c>
      <c r="B25" s="8">
        <f>VLOOKUP([1]Producto!$B$9,[1]!Tabla5[#All],MATCH(TEXT(A25,"0"),[1]!Tabla5[[#Headers],[2002]:[2024]],0)+1,0)</f>
        <v>5791</v>
      </c>
    </row>
    <row r="26" spans="1:2" x14ac:dyDescent="0.25">
      <c r="A26" s="7">
        <v>2018</v>
      </c>
      <c r="B26" s="8">
        <f>VLOOKUP([1]Producto!$B$9,[1]!Tabla5[#All],MATCH(TEXT(A26,"0"),[1]!Tabla5[[#Headers],[2002]:[2024]],0)+1,0)</f>
        <v>6332</v>
      </c>
    </row>
    <row r="27" spans="1:2" x14ac:dyDescent="0.25">
      <c r="A27" s="7">
        <v>2019</v>
      </c>
      <c r="B27" s="8">
        <f>VLOOKUP([1]Producto!$B$9,[1]!Tabla5[#All],MATCH(TEXT(A27,"0"),[1]!Tabla5[[#Headers],[2002]:[2024]],0)+1,0)</f>
        <v>6736</v>
      </c>
    </row>
    <row r="28" spans="1:2" x14ac:dyDescent="0.25">
      <c r="A28" s="7">
        <v>2020</v>
      </c>
      <c r="B28" s="8">
        <f>VLOOKUP([1]Producto!$B$9,[1]!Tabla5[#All],MATCH(TEXT(A28,"0"),[1]!Tabla5[[#Headers],[2002]:[2024]],0)+1,0)</f>
        <v>7287</v>
      </c>
    </row>
    <row r="29" spans="1:2" x14ac:dyDescent="0.25">
      <c r="A29" s="7">
        <v>2021</v>
      </c>
      <c r="B29" s="8">
        <f>VLOOKUP([1]Producto!$B$9,[1]!Tabla5[#All],MATCH(TEXT(A29,"0"),[1]!Tabla5[[#Headers],[2002]:[2024]],0)+1,0)</f>
        <v>7944</v>
      </c>
    </row>
    <row r="30" spans="1:2" x14ac:dyDescent="0.25">
      <c r="A30" s="7">
        <v>2022</v>
      </c>
      <c r="B30" s="8">
        <f>VLOOKUP([1]Producto!$B$9,[1]!Tabla5[#All],MATCH(TEXT(A30,"0"),[1]!Tabla5[[#Headers],[2002]:[2024]],0)+1,0)</f>
        <v>6620</v>
      </c>
    </row>
    <row r="31" spans="1:2" x14ac:dyDescent="0.25">
      <c r="A31" s="7">
        <v>2023</v>
      </c>
      <c r="B31" s="8">
        <f>VLOOKUP([1]Producto!$B$9,[1]!Tabla5[#All],MATCH(TEXT(A31,"0"),[1]!Tabla5[[#Headers],[2002]:[2024]],0)+1,0)</f>
        <v>6611</v>
      </c>
    </row>
    <row r="32" spans="1:2" x14ac:dyDescent="0.25">
      <c r="A32" s="10">
        <v>2024</v>
      </c>
      <c r="B32" s="11">
        <f>VLOOKUP([1]Producto!$B$9,[1]!Tabla5[#All],MATCH(TEXT(A32,"0"),[1]!Tabla5[[#Headers],[2002]:[2024]],0)+1,0)</f>
        <v>7621.7141555200014</v>
      </c>
    </row>
    <row r="33" spans="1:2" ht="21.75" customHeight="1" x14ac:dyDescent="0.25">
      <c r="A33" s="16" t="s">
        <v>13</v>
      </c>
      <c r="B33" s="16"/>
    </row>
    <row r="34" spans="1:2" ht="18.45" customHeight="1" x14ac:dyDescent="0.25">
      <c r="A34" s="19" t="s">
        <v>15</v>
      </c>
      <c r="B34" s="19"/>
    </row>
    <row r="35" spans="1:2" ht="32.1" customHeight="1" x14ac:dyDescent="0.25">
      <c r="A35" s="20"/>
      <c r="B35" s="21"/>
    </row>
    <row r="36" spans="1:2" ht="22.5" customHeight="1" x14ac:dyDescent="0.25">
      <c r="A36" s="20"/>
      <c r="B36" s="21"/>
    </row>
    <row r="37" spans="1:2" ht="21.15" customHeight="1" x14ac:dyDescent="0.25">
      <c r="A37" s="20"/>
      <c r="B37" s="21"/>
    </row>
  </sheetData>
  <mergeCells count="3">
    <mergeCell ref="A8:B8"/>
    <mergeCell ref="A33:B33"/>
    <mergeCell ref="A34:B34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CF6C-FC12-41DB-8B66-4091417358E1}">
  <dimension ref="A3:M19"/>
  <sheetViews>
    <sheetView showGridLines="0" zoomScaleNormal="100" workbookViewId="0">
      <selection activeCell="E23" sqref="E23"/>
    </sheetView>
  </sheetViews>
  <sheetFormatPr baseColWidth="10" defaultColWidth="9.109375" defaultRowHeight="13.2" x14ac:dyDescent="0.25"/>
  <cols>
    <col min="1" max="1" width="12.33203125" style="1" customWidth="1"/>
    <col min="2" max="2" width="15.109375" style="1" customWidth="1"/>
    <col min="3" max="16384" width="9.109375" style="1"/>
  </cols>
  <sheetData>
    <row r="3" spans="1:13" x14ac:dyDescent="0.25">
      <c r="K3" s="2"/>
      <c r="L3" s="2"/>
      <c r="M3" s="2"/>
    </row>
    <row r="4" spans="1:13" x14ac:dyDescent="0.25">
      <c r="K4" s="2"/>
      <c r="L4" s="2"/>
      <c r="M4" s="2"/>
    </row>
    <row r="5" spans="1:13" x14ac:dyDescent="0.25">
      <c r="K5" s="2"/>
      <c r="L5" s="2"/>
      <c r="M5" s="2"/>
    </row>
    <row r="8" spans="1:13" ht="51.75" customHeight="1" x14ac:dyDescent="0.25">
      <c r="A8" s="2" t="str">
        <f>"República Dominicana. Producción de " &amp;  [1]Producto!$B$9&amp;"  por Regional. Año: 2022"</f>
        <v>República Dominicana. Producción de Brócoli  por Regional. Año: 2022</v>
      </c>
      <c r="B8" s="2"/>
    </row>
    <row r="9" spans="1:13" x14ac:dyDescent="0.25">
      <c r="A9" s="3" t="s">
        <v>0</v>
      </c>
      <c r="B9" s="4" t="s">
        <v>16</v>
      </c>
    </row>
    <row r="10" spans="1:13" x14ac:dyDescent="0.25">
      <c r="A10" s="5" t="s">
        <v>2</v>
      </c>
      <c r="B10" s="6">
        <f>IFERROR(VLOOKUP([1]Producto!$B$9,[1]!Tabla3[#All],MATCH(A10,[1]!Tabla3[[#Headers],[NORTE]:[TOTAL]],0)+1,0),"n/d")</f>
        <v>79961.25</v>
      </c>
    </row>
    <row r="11" spans="1:13" ht="14.4" x14ac:dyDescent="0.3">
      <c r="A11" s="7" t="s">
        <v>3</v>
      </c>
      <c r="B11" s="8">
        <f>IFERROR(VLOOKUP([1]Producto!$B$9,[1]!Tabla3[#All],MATCH(A11,[1]!Tabla3[[#Headers],[NORTE]:[TOTAL]],0)+1,0),"n/d")</f>
        <v>0</v>
      </c>
      <c r="C11" s="9"/>
    </row>
    <row r="12" spans="1:13" ht="14.4" x14ac:dyDescent="0.3">
      <c r="A12" s="7" t="s">
        <v>4</v>
      </c>
      <c r="B12" s="8">
        <f>IFERROR(VLOOKUP([1]Producto!$B$9,[1]!Tabla3[#All],MATCH(A12,[1]!Tabla3[[#Headers],[NORTE]:[TOTAL]],0)+1,0),"n/d")</f>
        <v>0</v>
      </c>
      <c r="C12" s="9"/>
    </row>
    <row r="13" spans="1:13" ht="14.4" x14ac:dyDescent="0.3">
      <c r="A13" s="7" t="s">
        <v>5</v>
      </c>
      <c r="B13" s="8">
        <f>IFERROR(VLOOKUP([1]Producto!$B$9,[1]!Tabla3[#All],MATCH(A13,[1]!Tabla3[[#Headers],[NORTE]:[TOTAL]],0)+1,0),"n/d")</f>
        <v>0</v>
      </c>
      <c r="C13" s="9"/>
    </row>
    <row r="14" spans="1:13" ht="14.4" x14ac:dyDescent="0.3">
      <c r="A14" s="7" t="s">
        <v>6</v>
      </c>
      <c r="B14" s="8">
        <f>IFERROR(VLOOKUP([1]Producto!$B$9,[1]!Tabla3[#All],MATCH(A14,[1]!Tabla3[[#Headers],[NORTE]:[TOTAL]],0)+1,0),"n/d")</f>
        <v>79955.25</v>
      </c>
      <c r="C14" s="9"/>
    </row>
    <row r="15" spans="1:13" ht="14.4" x14ac:dyDescent="0.3">
      <c r="A15" s="7" t="s">
        <v>7</v>
      </c>
      <c r="B15" s="8">
        <f>IFERROR(VLOOKUP([1]Producto!$B$9,[1]!Tabla3[#All],MATCH(A15,[1]!Tabla3[[#Headers],[NORTE]:[TOTAL]],0)+1,0),"n/d")</f>
        <v>6</v>
      </c>
      <c r="C15" s="9"/>
    </row>
    <row r="16" spans="1:13" ht="14.4" x14ac:dyDescent="0.3">
      <c r="A16" s="7" t="s">
        <v>8</v>
      </c>
      <c r="B16" s="8">
        <f>IFERROR(VLOOKUP([1]Producto!$B$9,[1]!Tabla3[#All],MATCH(A16,[1]!Tabla3[[#Headers],[NORTE]:[TOTAL]],0)+1,0),"n/d")</f>
        <v>0</v>
      </c>
      <c r="C16" s="9"/>
    </row>
    <row r="17" spans="1:3" ht="14.4" x14ac:dyDescent="0.3">
      <c r="A17" s="7" t="s">
        <v>9</v>
      </c>
      <c r="B17" s="8">
        <f>IFERROR(VLOOKUP([1]Producto!$B$9,[1]!Tabla3[#All],MATCH(A17,[1]!Tabla3[[#Headers],[NORTE]:[TOTAL]],0)+1,0),"n/d")</f>
        <v>0</v>
      </c>
      <c r="C17" s="9"/>
    </row>
    <row r="18" spans="1:3" ht="14.4" x14ac:dyDescent="0.3">
      <c r="A18" s="10" t="s">
        <v>10</v>
      </c>
      <c r="B18" s="11">
        <f>IFERROR(VLOOKUP([1]Producto!$B$9,[1]!Tabla3[#All],MATCH(A18,[1]!Tabla3[[#Headers],[NORTE]:[TOTAL]],0)+1,0),"n/d")</f>
        <v>0</v>
      </c>
      <c r="C18" s="9"/>
    </row>
    <row r="19" spans="1:3" ht="41.25" customHeight="1" x14ac:dyDescent="0.25">
      <c r="A19" s="12" t="s">
        <v>11</v>
      </c>
      <c r="B19" s="12"/>
    </row>
  </sheetData>
  <mergeCells count="3">
    <mergeCell ref="K3:M5"/>
    <mergeCell ref="A8:B8"/>
    <mergeCell ref="A19:B19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2837-685B-4CCA-B337-97DB449B97E4}">
  <dimension ref="A8:B37"/>
  <sheetViews>
    <sheetView showGridLines="0" topLeftCell="A8" zoomScaleNormal="100" workbookViewId="0">
      <selection activeCell="E23" sqref="E23"/>
    </sheetView>
  </sheetViews>
  <sheetFormatPr baseColWidth="10" defaultColWidth="8" defaultRowHeight="13.2" x14ac:dyDescent="0.25"/>
  <cols>
    <col min="1" max="1" width="14.44140625" style="1" customWidth="1"/>
    <col min="2" max="2" width="12.21875" style="1" customWidth="1"/>
    <col min="3" max="16384" width="8" style="1"/>
  </cols>
  <sheetData>
    <row r="8" spans="1:2" ht="48" customHeight="1" x14ac:dyDescent="0.25">
      <c r="A8" s="2" t="str">
        <f>"República Dominicana. Producción de "&amp;[1]Producto!B9&amp;" por Año. Período: 2002-2024*"</f>
        <v>República Dominicana. Producción de Brócoli por Año. Período: 2002-2024*</v>
      </c>
      <c r="B8" s="2"/>
    </row>
    <row r="9" spans="1:2" x14ac:dyDescent="0.25">
      <c r="A9" s="3" t="s">
        <v>12</v>
      </c>
      <c r="B9" s="4" t="s">
        <v>16</v>
      </c>
    </row>
    <row r="10" spans="1:2" x14ac:dyDescent="0.25">
      <c r="A10" s="13">
        <v>2002</v>
      </c>
      <c r="B10" s="14" t="str">
        <f>VLOOKUP([1]Producto!$B$9,[1]!Tabla6[#All],MATCH(TEXT(A10,"0"),[1]!Tabla6[[#Headers],[2002]:[2024]],0)+1,0)</f>
        <v>n/d</v>
      </c>
    </row>
    <row r="11" spans="1:2" x14ac:dyDescent="0.25">
      <c r="A11" s="7">
        <v>2003</v>
      </c>
      <c r="B11" s="15" t="str">
        <f>VLOOKUP([1]Producto!$B$9,[1]!Tabla6[#All],MATCH(TEXT(A11,"0"),[1]!Tabla6[[#Headers],[2002]:[2024]],0)+1,0)</f>
        <v>n/d</v>
      </c>
    </row>
    <row r="12" spans="1:2" x14ac:dyDescent="0.25">
      <c r="A12" s="7">
        <v>2004</v>
      </c>
      <c r="B12" s="8" t="str">
        <f>VLOOKUP([1]Producto!$B$9,[1]!Tabla6[#All],MATCH(TEXT(A12,"0"),[1]!Tabla6[[#Headers],[2002]:[2024]],0)+1,0)</f>
        <v>n/d</v>
      </c>
    </row>
    <row r="13" spans="1:2" x14ac:dyDescent="0.25">
      <c r="A13" s="7">
        <v>2005</v>
      </c>
      <c r="B13" s="8" t="str">
        <f>VLOOKUP([1]Producto!$B$9,[1]!Tabla6[#All],MATCH(TEXT(A13,"0"),[1]!Tabla6[[#Headers],[2002]:[2024]],0)+1,0)</f>
        <v>n/d</v>
      </c>
    </row>
    <row r="14" spans="1:2" x14ac:dyDescent="0.25">
      <c r="A14" s="7">
        <v>2006</v>
      </c>
      <c r="B14" s="8" t="str">
        <f>VLOOKUP([1]Producto!$B$9,[1]!Tabla6[#All],MATCH(TEXT(A14,"0"),[1]!Tabla6[[#Headers],[2002]:[2024]],0)+1,0)</f>
        <v>n/d</v>
      </c>
    </row>
    <row r="15" spans="1:2" x14ac:dyDescent="0.25">
      <c r="A15" s="7">
        <v>2007</v>
      </c>
      <c r="B15" s="8" t="str">
        <f>VLOOKUP([1]Producto!$B$9,[1]!Tabla6[#All],MATCH(TEXT(A15,"0"),[1]!Tabla6[[#Headers],[2002]:[2024]],0)+1,0)</f>
        <v>n/d</v>
      </c>
    </row>
    <row r="16" spans="1:2" x14ac:dyDescent="0.25">
      <c r="A16" s="7">
        <v>2008</v>
      </c>
      <c r="B16" s="8" t="str">
        <f>VLOOKUP([1]Producto!$B$9,[1]!Tabla6[#All],MATCH(TEXT(A16,"0"),[1]!Tabla6[[#Headers],[2002]:[2024]],0)+1,0)</f>
        <v>n/d</v>
      </c>
    </row>
    <row r="17" spans="1:2" x14ac:dyDescent="0.25">
      <c r="A17" s="7">
        <v>2009</v>
      </c>
      <c r="B17" s="8" t="str">
        <f>VLOOKUP([1]Producto!$B$9,[1]!Tabla6[#All],MATCH(TEXT(A17,"0"),[1]!Tabla6[[#Headers],[2002]:[2024]],0)+1,0)</f>
        <v>n/d</v>
      </c>
    </row>
    <row r="18" spans="1:2" x14ac:dyDescent="0.25">
      <c r="A18" s="7">
        <v>2010</v>
      </c>
      <c r="B18" s="8" t="str">
        <f>VLOOKUP([1]Producto!$B$9,[1]!Tabla6[#All],MATCH(TEXT(A18,"0"),[1]!Tabla6[[#Headers],[2002]:[2024]],0)+1,0)</f>
        <v>n/d</v>
      </c>
    </row>
    <row r="19" spans="1:2" x14ac:dyDescent="0.25">
      <c r="A19" s="7">
        <v>2011</v>
      </c>
      <c r="B19" s="8" t="str">
        <f>VLOOKUP([1]Producto!$B$9,[1]!Tabla6[#All],MATCH(TEXT(A19,"0"),[1]!Tabla6[[#Headers],[2002]:[2024]],0)+1,0)</f>
        <v>n/d</v>
      </c>
    </row>
    <row r="20" spans="1:2" x14ac:dyDescent="0.25">
      <c r="A20" s="7">
        <v>2012</v>
      </c>
      <c r="B20" s="8" t="str">
        <f>VLOOKUP([1]Producto!$B$9,[1]!Tabla6[#All],MATCH(TEXT(A20,"0"),[1]!Tabla6[[#Headers],[2002]:[2024]],0)+1,0)</f>
        <v>n/d</v>
      </c>
    </row>
    <row r="21" spans="1:2" x14ac:dyDescent="0.25">
      <c r="A21" s="7">
        <v>2013</v>
      </c>
      <c r="B21" s="8" t="str">
        <f>VLOOKUP([1]Producto!$B$9,[1]!Tabla6[#All],MATCH(TEXT(A21,"0"),[1]!Tabla6[[#Headers],[2002]:[2024]],0)+1,0)</f>
        <v>n/d</v>
      </c>
    </row>
    <row r="22" spans="1:2" x14ac:dyDescent="0.25">
      <c r="A22" s="7">
        <v>2014</v>
      </c>
      <c r="B22" s="8" t="str">
        <f>VLOOKUP([1]Producto!$B$9,[1]!Tabla6[#All],MATCH(TEXT(A22,"0"),[1]!Tabla6[[#Headers],[2002]:[2024]],0)+1,0)</f>
        <v>n/d</v>
      </c>
    </row>
    <row r="23" spans="1:2" x14ac:dyDescent="0.25">
      <c r="A23" s="7">
        <v>2015</v>
      </c>
      <c r="B23" s="8" t="str">
        <f>VLOOKUP([1]Producto!$B$9,[1]!Tabla6[#All],MATCH(TEXT(A23,"0"),[1]!Tabla6[[#Headers],[2002]:[2024]],0)+1,0)</f>
        <v>n/d</v>
      </c>
    </row>
    <row r="24" spans="1:2" x14ac:dyDescent="0.25">
      <c r="A24" s="7">
        <v>2016</v>
      </c>
      <c r="B24" s="8" t="str">
        <f>VLOOKUP([1]Producto!$B$9,[1]!Tabla6[#All],MATCH(TEXT(A24,"0"),[1]!Tabla6[[#Headers],[2002]:[2024]],0)+1,0)</f>
        <v>n/d</v>
      </c>
    </row>
    <row r="25" spans="1:2" x14ac:dyDescent="0.25">
      <c r="A25" s="7">
        <v>2017</v>
      </c>
      <c r="B25" s="8">
        <f>VLOOKUP([1]Producto!$B$9,[1]!Tabla6[#All],MATCH(TEXT(A25,"0"),[1]!Tabla6[[#Headers],[2002]:[2024]],0)+1,0)</f>
        <v>62383</v>
      </c>
    </row>
    <row r="26" spans="1:2" x14ac:dyDescent="0.25">
      <c r="A26" s="7">
        <v>2018</v>
      </c>
      <c r="B26" s="8">
        <f>VLOOKUP([1]Producto!$B$9,[1]!Tabla6[#All],MATCH(TEXT(A26,"0"),[1]!Tabla6[[#Headers],[2002]:[2024]],0)+1,0)</f>
        <v>66905</v>
      </c>
    </row>
    <row r="27" spans="1:2" x14ac:dyDescent="0.25">
      <c r="A27" s="7">
        <v>2019</v>
      </c>
      <c r="B27" s="8">
        <f>VLOOKUP([1]Producto!$B$9,[1]!Tabla6[#All],MATCH(TEXT(A27,"0"),[1]!Tabla6[[#Headers],[2002]:[2024]],0)+1,0)</f>
        <v>71783</v>
      </c>
    </row>
    <row r="28" spans="1:2" x14ac:dyDescent="0.25">
      <c r="A28" s="7">
        <v>2020</v>
      </c>
      <c r="B28" s="8">
        <f>VLOOKUP([1]Producto!$B$9,[1]!Tabla6[#All],MATCH(TEXT(A28,"0"),[1]!Tabla6[[#Headers],[2002]:[2024]],0)+1,0)</f>
        <v>77673</v>
      </c>
    </row>
    <row r="29" spans="1:2" x14ac:dyDescent="0.25">
      <c r="A29" s="7">
        <v>2021</v>
      </c>
      <c r="B29" s="8">
        <f>VLOOKUP([1]Producto!$B$9,[1]!Tabla6[#All],MATCH(TEXT(A29,"0"),[1]!Tabla6[[#Headers],[2002]:[2024]],0)+1,0)</f>
        <v>85474</v>
      </c>
    </row>
    <row r="30" spans="1:2" x14ac:dyDescent="0.25">
      <c r="A30" s="7">
        <v>2022</v>
      </c>
      <c r="B30" s="8">
        <f>VLOOKUP([1]Producto!$B$9,[1]!Tabla6[#All],MATCH(TEXT(A30,"0"),[1]!Tabla6[[#Headers],[2002]:[2024]],0)+1,0)</f>
        <v>75227</v>
      </c>
    </row>
    <row r="31" spans="1:2" x14ac:dyDescent="0.25">
      <c r="A31" s="7">
        <v>2023</v>
      </c>
      <c r="B31" s="8">
        <f>VLOOKUP([1]Producto!$B$9,[1]!Tabla6[#All],MATCH(TEXT(A31,"0"),[1]!Tabla6[[#Headers],[2002]:[2024]],0)+1,0)</f>
        <v>74938</v>
      </c>
    </row>
    <row r="32" spans="1:2" x14ac:dyDescent="0.25">
      <c r="A32" s="10">
        <v>2024</v>
      </c>
      <c r="B32" s="11">
        <f>VLOOKUP([1]Producto!$B$9,[1]!Tabla6[#All],MATCH(TEXT(A32,"0"),[1]!Tabla6[[#Headers],[2002]:[2024]],0)+1,0)</f>
        <v>79961.812949002211</v>
      </c>
    </row>
    <row r="33" spans="1:2" ht="22.5" customHeight="1" x14ac:dyDescent="0.25">
      <c r="A33" s="16" t="s">
        <v>13</v>
      </c>
      <c r="B33" s="16"/>
    </row>
    <row r="34" spans="1:2" x14ac:dyDescent="0.25">
      <c r="A34" s="22" t="s">
        <v>17</v>
      </c>
      <c r="B34" s="22"/>
    </row>
    <row r="35" spans="1:2" x14ac:dyDescent="0.25">
      <c r="A35" s="20"/>
      <c r="B35" s="21"/>
    </row>
    <row r="36" spans="1:2" x14ac:dyDescent="0.25">
      <c r="A36" s="20"/>
      <c r="B36" s="21"/>
    </row>
    <row r="37" spans="1:2" x14ac:dyDescent="0.25">
      <c r="A37" s="20"/>
      <c r="B37" s="21"/>
    </row>
  </sheetData>
  <mergeCells count="3">
    <mergeCell ref="A8:B8"/>
    <mergeCell ref="A33:B33"/>
    <mergeCell ref="A34:B34"/>
  </mergeCells>
  <pageMargins left="0.78749999999999998" right="0.78749999999999998" top="1.0249999999999999" bottom="1.0249999999999999" header="0.78749999999999998" footer="0.78749999999999998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Cuadro_1</vt:lpstr>
      <vt:lpstr>Cuadro_2</vt:lpstr>
      <vt:lpstr>Cuadro_3</vt:lpstr>
      <vt:lpstr>Cuadro_4</vt:lpstr>
      <vt:lpstr>Cuadro_5</vt:lpstr>
      <vt:lpstr>Cuadro_6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Kelyn Tejada</dc:creator>
  <cp:lastModifiedBy>Kelyn Tejada</cp:lastModifiedBy>
  <dcterms:created xsi:type="dcterms:W3CDTF">2024-11-12T01:17:00Z</dcterms:created>
  <dcterms:modified xsi:type="dcterms:W3CDTF">2024-11-12T01:17:47Z</dcterms:modified>
</cp:coreProperties>
</file>