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16434f25bcb9d20/Documentos/Observatorio gastrnomico Dominicano/2024/Diciembre/"/>
    </mc:Choice>
  </mc:AlternateContent>
  <xr:revisionPtr revIDLastSave="6" documentId="8_{C2C5E5DB-E2B8-4167-9FD3-4C5F74E3CDBA}" xr6:coauthVersionLast="47" xr6:coauthVersionMax="47" xr10:uidLastSave="{E5F12AF6-FDD6-4986-B2A0-C6BFFA173E43}"/>
  <bookViews>
    <workbookView xWindow="-108" yWindow="-108" windowWidth="23256" windowHeight="12576" xr2:uid="{3451C3D1-F682-40E5-9200-F40B1ECEAA5D}"/>
  </bookViews>
  <sheets>
    <sheet name="Cuadro_6" sheetId="6" r:id="rId1"/>
    <sheet name="Cuadro_5" sheetId="5" r:id="rId2"/>
    <sheet name="Cuadro_4" sheetId="4" r:id="rId3"/>
    <sheet name="Cuadro_3" sheetId="3" r:id="rId4"/>
    <sheet name="Cuadro_2" sheetId="2" r:id="rId5"/>
    <sheet name="Cuadro_1" sheetId="1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6" l="1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18" i="5"/>
  <c r="B17" i="5"/>
  <c r="B16" i="5"/>
  <c r="B15" i="5"/>
  <c r="B14" i="5"/>
  <c r="B13" i="5"/>
  <c r="B12" i="5"/>
  <c r="B11" i="5"/>
  <c r="B10" i="5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18" i="3"/>
  <c r="B17" i="3"/>
  <c r="B16" i="3"/>
  <c r="B15" i="3"/>
  <c r="B14" i="3"/>
  <c r="B13" i="3"/>
  <c r="B12" i="3"/>
  <c r="B11" i="3"/>
  <c r="B10" i="3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<sst xmlns="http://schemas.openxmlformats.org/spreadsheetml/2006/main" count="54" uniqueCount="23">
  <si>
    <t>Región</t>
  </si>
  <si>
    <t>Tareas</t>
  </si>
  <si>
    <t>Total</t>
  </si>
  <si>
    <t>Norte</t>
  </si>
  <si>
    <t>Nordeste</t>
  </si>
  <si>
    <t>Noroeste</t>
  </si>
  <si>
    <t>Norcentral</t>
  </si>
  <si>
    <t>Central</t>
  </si>
  <si>
    <t>Sur</t>
  </si>
  <si>
    <t>Suroeste</t>
  </si>
  <si>
    <t>Este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</si>
  <si>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Ministerio de Agricultura. Unidades Regionales Planificación y Economía (URPEs)</t>
    </r>
  </si>
  <si>
    <t>Año</t>
  </si>
  <si>
    <r>
      <rPr>
        <b/>
        <sz val="7"/>
        <rFont val="Arial"/>
        <family val="2"/>
      </rPr>
      <t xml:space="preserve">FUENTES: </t>
    </r>
    <r>
      <rPr>
        <sz val="7"/>
        <rFont val="Arial"/>
        <family val="2"/>
      </rPr>
      <t>Ministerio de Agricultura de la República Dominicana.</t>
    </r>
  </si>
  <si>
    <t>*/ Cifras prelimiinares Enero-Junio 2024</t>
  </si>
  <si>
    <t>*/ Datos preliminares Enero-Junio 2024</t>
  </si>
  <si>
    <t>Quintales</t>
  </si>
  <si>
    <t>1/ Datos preliminares a Enero-Junio 2024</t>
  </si>
  <si>
    <t>República Dominicana. Producción de Bija por Año. Período: 2002-2024*</t>
  </si>
  <si>
    <t>República Dominicana. Cantidad de Tareas Cosechadas de Bija por Año. Período: 2002-2024*</t>
  </si>
  <si>
    <t>República Dominicana. Cantidad de Tareas Cocechadas de Bija  por Regional. Año: 2022</t>
  </si>
  <si>
    <t>República Dominicana. Cantidad de Tareas Sembradas de Bija por Año. 
Período: 2002-2024*</t>
  </si>
  <si>
    <t>República Dominicana. Cantidad de Tareas Sembradas de Bija  por Regional.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</si>
</sst>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2" fillId="3" borderId="3" xfId="1" applyFont="1" applyFill="1" applyBorder="1"/>
    <xf numFmtId="3" fontId="2" fillId="3" borderId="4" xfId="1" applyNumberFormat="1" applyFont="1" applyFill="1" applyBorder="1"/>
    <xf numFmtId="0" fontId="1" fillId="0" borderId="5" xfId="1" applyBorder="1"/>
    <xf numFmtId="3" fontId="1" fillId="0" borderId="6" xfId="1" applyNumberFormat="1" applyBorder="1"/>
    <xf numFmtId="164" fontId="0" fillId="0" borderId="0" xfId="2" applyNumberFormat="1" applyFont="1"/>
    <xf numFmtId="0" fontId="1" fillId="0" borderId="7" xfId="1" applyBorder="1"/>
    <xf numFmtId="3" fontId="1" fillId="0" borderId="8" xfId="1" applyNumberFormat="1" applyBorder="1"/>
    <xf numFmtId="0" fontId="1" fillId="0" borderId="3" xfId="1" applyBorder="1"/>
    <xf numFmtId="3" fontId="1" fillId="0" borderId="4" xfId="1" applyNumberFormat="1" applyBorder="1" applyAlignment="1">
      <alignment horizontal="right"/>
    </xf>
    <xf numFmtId="3" fontId="1" fillId="0" borderId="6" xfId="1" applyNumberFormat="1" applyBorder="1" applyAlignment="1">
      <alignment horizontal="right"/>
    </xf>
    <xf numFmtId="0" fontId="7" fillId="4" borderId="0" xfId="1" applyFont="1" applyFill="1"/>
    <xf numFmtId="0" fontId="8" fillId="4" borderId="0" xfId="1" applyFont="1" applyFill="1"/>
    <xf numFmtId="0" fontId="7" fillId="4" borderId="0" xfId="1" applyFont="1" applyFill="1" applyAlignment="1">
      <alignment wrapText="1"/>
    </xf>
    <xf numFmtId="0" fontId="8" fillId="4" borderId="0" xfId="1" applyFont="1" applyFill="1" applyAlignment="1">
      <alignment wrapText="1"/>
    </xf>
    <xf numFmtId="0" fontId="2" fillId="0" borderId="0" xfId="1" applyFont="1" applyAlignment="1">
      <alignment horizontal="center" vertical="center" wrapText="1"/>
    </xf>
    <xf numFmtId="0" fontId="6" fillId="4" borderId="0" xfId="1" applyFont="1" applyFill="1" applyAlignment="1">
      <alignment horizontal="left" vertical="center" wrapText="1"/>
    </xf>
    <xf numFmtId="0" fontId="7" fillId="4" borderId="0" xfId="1" applyFont="1" applyFill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7" fillId="4" borderId="0" xfId="1" applyFont="1" applyFill="1" applyAlignment="1">
      <alignment horizontal="left" wrapText="1"/>
    </xf>
  </cellXfs>
  <cellStyles count="3">
    <cellStyle name="Normal" xfId="0" builtinId="0"/>
    <cellStyle name="Normal 2" xfId="1" xr:uid="{27B621F8-3814-4E52-99BC-EFEF3B8ECFD1}"/>
    <cellStyle name="Porcentaje 2" xfId="2" xr:uid="{D291A090-4466-473B-A544-D2483788A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71805</xdr:colOff>
      <xdr:row>6</xdr:row>
      <xdr:rowOff>71955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A9A848D-8D20-4DFD-B8C6-D6EE281B0663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02090" y="37800"/>
          <a:ext cx="929835" cy="99046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6</xdr:col>
      <xdr:colOff>141990</xdr:colOff>
      <xdr:row>6</xdr:row>
      <xdr:rowOff>109755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195E7B2-63F6-4953-BF08-9739C52E2E3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85600" y="0"/>
          <a:ext cx="2269260" cy="10660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5</xdr:col>
      <xdr:colOff>453390</xdr:colOff>
      <xdr:row>6</xdr:row>
      <xdr:rowOff>68580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D971EA-A089-4ABB-8C97-CB61B73AA0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22705" y="57810"/>
          <a:ext cx="2099715" cy="9632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80639</xdr:colOff>
      <xdr:row>0</xdr:row>
      <xdr:rowOff>45000</xdr:rowOff>
    </xdr:from>
    <xdr:to>
      <xdr:col>1</xdr:col>
      <xdr:colOff>190499</xdr:colOff>
      <xdr:row>6</xdr:row>
      <xdr:rowOff>72390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137B5C-4217-437F-A66B-81ADA47F1FF6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39" y="43095"/>
          <a:ext cx="940440" cy="9856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269925</xdr:colOff>
      <xdr:row>6</xdr:row>
      <xdr:rowOff>71955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99B82BD-3D28-43E9-AE49-4FB9439236E8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02090" y="37800"/>
          <a:ext cx="960315" cy="99046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6</xdr:col>
      <xdr:colOff>141990</xdr:colOff>
      <xdr:row>6</xdr:row>
      <xdr:rowOff>109755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8F48D8C4-25EA-4904-BDCD-1144456D677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656060" y="0"/>
          <a:ext cx="2269260" cy="10660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5</xdr:col>
      <xdr:colOff>453390</xdr:colOff>
      <xdr:row>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E36852-2206-4DD0-A6F4-FF9F77496BA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22705" y="57810"/>
          <a:ext cx="2099715" cy="9632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80639</xdr:colOff>
      <xdr:row>0</xdr:row>
      <xdr:rowOff>45000</xdr:rowOff>
    </xdr:from>
    <xdr:to>
      <xdr:col>1</xdr:col>
      <xdr:colOff>190499</xdr:colOff>
      <xdr:row>6</xdr:row>
      <xdr:rowOff>72390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52782A-FA1D-438A-A034-44899AAB4344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39" y="43095"/>
          <a:ext cx="940440" cy="9856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498525</xdr:colOff>
      <xdr:row>6</xdr:row>
      <xdr:rowOff>71955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13106E3-896D-4107-9DE0-A005DABBF8A4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02090" y="37800"/>
          <a:ext cx="1150815" cy="99046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5</xdr:col>
      <xdr:colOff>300</xdr:colOff>
      <xdr:row>6</xdr:row>
      <xdr:rowOff>109755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184922FB-39A6-4146-BA24-DCBACCA180D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92280" y="0"/>
          <a:ext cx="1597980" cy="10660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5</xdr:col>
      <xdr:colOff>453390</xdr:colOff>
      <xdr:row>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A9249C-B6B3-4CBA-A25C-8D784BE0C6E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22705" y="57810"/>
          <a:ext cx="2099715" cy="96327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80639</xdr:colOff>
      <xdr:row>0</xdr:row>
      <xdr:rowOff>45000</xdr:rowOff>
    </xdr:from>
    <xdr:to>
      <xdr:col>1</xdr:col>
      <xdr:colOff>190499</xdr:colOff>
      <xdr:row>6</xdr:row>
      <xdr:rowOff>72390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68257E-BEC4-46E7-9062-AA98A3C64BF4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39" y="43095"/>
          <a:ext cx="940440" cy="98560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LLCOMPU\Downloads\Consolidado_Siem_Coc_Prod%20(1).xlsx" TargetMode="External"/><Relationship Id="rId1" Type="http://schemas.openxmlformats.org/officeDocument/2006/relationships/externalLinkPath" Target="file:///C:\Users\FULLCOMPU\Downloads\Consolidado_Siem_Coc_Pro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o"/>
      <sheetName val="Cuadro_1"/>
      <sheetName val="Cuadro_2"/>
      <sheetName val="Cuadro_3"/>
      <sheetName val="Cuadro_4"/>
      <sheetName val="Cuadro_5"/>
      <sheetName val="Cuadro_6"/>
      <sheetName val="SiembraR"/>
      <sheetName val="SiembraH"/>
      <sheetName val="CocechaR"/>
      <sheetName val="CocechaH"/>
      <sheetName val="ProducciónR"/>
      <sheetName val="ProducciónH"/>
      <sheetName val="Auxiliar"/>
    </sheetNames>
    <sheetDataSet>
      <sheetData sheetId="0">
        <row r="9">
          <cell r="B9" t="str">
            <v>Bija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9BDB6-9B49-45C5-9BDF-3B8211B712B5}">
  <dimension ref="A8:B37"/>
  <sheetViews>
    <sheetView showGridLines="0" tabSelected="1" zoomScaleNormal="100" workbookViewId="0">
      <selection activeCell="A8" sqref="A8:B8"/>
    </sheetView>
  </sheetViews>
  <sheetFormatPr baseColWidth="10" defaultColWidth="8" defaultRowHeight="12.75" x14ac:dyDescent="0.2"/>
  <cols>
    <col min="1" max="1" width="14.42578125" style="1" customWidth="1"/>
    <col min="2" max="2" width="12.28515625" style="1" customWidth="1"/>
    <col min="3" max="16384" width="8" style="1"/>
  </cols>
  <sheetData>
    <row r="8" spans="1:2" ht="48" customHeight="1" x14ac:dyDescent="0.2">
      <c r="A8" s="18" t="s">
        <v>18</v>
      </c>
      <c r="B8" s="18"/>
    </row>
    <row r="9" spans="1:2" x14ac:dyDescent="0.2">
      <c r="A9" s="2" t="s">
        <v>12</v>
      </c>
      <c r="B9" s="3" t="s">
        <v>16</v>
      </c>
    </row>
    <row r="10" spans="1:2" x14ac:dyDescent="0.2">
      <c r="A10" s="11">
        <v>2002</v>
      </c>
      <c r="B10" s="12" t="str">
        <f>VLOOKUP([1]Producto!$B$9,[1]!Tabla6[#All],MATCH(TEXT(A10,"0"),[1]!Tabla6[[#Headers],[2002]:[2024]],0)+1,0)</f>
        <v>n/d</v>
      </c>
    </row>
    <row r="11" spans="1:2" x14ac:dyDescent="0.2">
      <c r="A11" s="6">
        <v>2003</v>
      </c>
      <c r="B11" s="13" t="str">
        <f>VLOOKUP([1]Producto!$B$9,[1]!Tabla6[#All],MATCH(TEXT(A11,"0"),[1]!Tabla6[[#Headers],[2002]:[2024]],0)+1,0)</f>
        <v>n/d</v>
      </c>
    </row>
    <row r="12" spans="1:2" x14ac:dyDescent="0.2">
      <c r="A12" s="6">
        <v>2004</v>
      </c>
      <c r="B12" s="7" t="str">
        <f>VLOOKUP([1]Producto!$B$9,[1]!Tabla6[#All],MATCH(TEXT(A12,"0"),[1]!Tabla6[[#Headers],[2002]:[2024]],0)+1,0)</f>
        <v>n/d</v>
      </c>
    </row>
    <row r="13" spans="1:2" x14ac:dyDescent="0.2">
      <c r="A13" s="6">
        <v>2005</v>
      </c>
      <c r="B13" s="7" t="str">
        <f>VLOOKUP([1]Producto!$B$9,[1]!Tabla6[#All],MATCH(TEXT(A13,"0"),[1]!Tabla6[[#Headers],[2002]:[2024]],0)+1,0)</f>
        <v>n/d</v>
      </c>
    </row>
    <row r="14" spans="1:2" x14ac:dyDescent="0.2">
      <c r="A14" s="6">
        <v>2006</v>
      </c>
      <c r="B14" s="7" t="str">
        <f>VLOOKUP([1]Producto!$B$9,[1]!Tabla6[#All],MATCH(TEXT(A14,"0"),[1]!Tabla6[[#Headers],[2002]:[2024]],0)+1,0)</f>
        <v>n/d</v>
      </c>
    </row>
    <row r="15" spans="1:2" x14ac:dyDescent="0.2">
      <c r="A15" s="6">
        <v>2007</v>
      </c>
      <c r="B15" s="7" t="str">
        <f>VLOOKUP([1]Producto!$B$9,[1]!Tabla6[#All],MATCH(TEXT(A15,"0"),[1]!Tabla6[[#Headers],[2002]:[2024]],0)+1,0)</f>
        <v>n/d</v>
      </c>
    </row>
    <row r="16" spans="1:2" x14ac:dyDescent="0.2">
      <c r="A16" s="6">
        <v>2008</v>
      </c>
      <c r="B16" s="7" t="str">
        <f>VLOOKUP([1]Producto!$B$9,[1]!Tabla6[#All],MATCH(TEXT(A16,"0"),[1]!Tabla6[[#Headers],[2002]:[2024]],0)+1,0)</f>
        <v>n/d</v>
      </c>
    </row>
    <row r="17" spans="1:2" x14ac:dyDescent="0.2">
      <c r="A17" s="6">
        <v>2009</v>
      </c>
      <c r="B17" s="7" t="str">
        <f>VLOOKUP([1]Producto!$B$9,[1]!Tabla6[#All],MATCH(TEXT(A17,"0"),[1]!Tabla6[[#Headers],[2002]:[2024]],0)+1,0)</f>
        <v>n/d</v>
      </c>
    </row>
    <row r="18" spans="1:2" x14ac:dyDescent="0.2">
      <c r="A18" s="6">
        <v>2010</v>
      </c>
      <c r="B18" s="7" t="str">
        <f>VLOOKUP([1]Producto!$B$9,[1]!Tabla6[#All],MATCH(TEXT(A18,"0"),[1]!Tabla6[[#Headers],[2002]:[2024]],0)+1,0)</f>
        <v>n/d</v>
      </c>
    </row>
    <row r="19" spans="1:2" x14ac:dyDescent="0.2">
      <c r="A19" s="6">
        <v>2011</v>
      </c>
      <c r="B19" s="7" t="str">
        <f>VLOOKUP([1]Producto!$B$9,[1]!Tabla6[#All],MATCH(TEXT(A19,"0"),[1]!Tabla6[[#Headers],[2002]:[2024]],0)+1,0)</f>
        <v>n/d</v>
      </c>
    </row>
    <row r="20" spans="1:2" x14ac:dyDescent="0.2">
      <c r="A20" s="6">
        <v>2012</v>
      </c>
      <c r="B20" s="7" t="str">
        <f>VLOOKUP([1]Producto!$B$9,[1]!Tabla6[#All],MATCH(TEXT(A20,"0"),[1]!Tabla6[[#Headers],[2002]:[2024]],0)+1,0)</f>
        <v>n/d</v>
      </c>
    </row>
    <row r="21" spans="1:2" x14ac:dyDescent="0.2">
      <c r="A21" s="6">
        <v>2013</v>
      </c>
      <c r="B21" s="7" t="str">
        <f>VLOOKUP([1]Producto!$B$9,[1]!Tabla6[#All],MATCH(TEXT(A21,"0"),[1]!Tabla6[[#Headers],[2002]:[2024]],0)+1,0)</f>
        <v>n/d</v>
      </c>
    </row>
    <row r="22" spans="1:2" x14ac:dyDescent="0.2">
      <c r="A22" s="6">
        <v>2014</v>
      </c>
      <c r="B22" s="7" t="str">
        <f>VLOOKUP([1]Producto!$B$9,[1]!Tabla6[#All],MATCH(TEXT(A22,"0"),[1]!Tabla6[[#Headers],[2002]:[2024]],0)+1,0)</f>
        <v>n/d</v>
      </c>
    </row>
    <row r="23" spans="1:2" x14ac:dyDescent="0.2">
      <c r="A23" s="6">
        <v>2015</v>
      </c>
      <c r="B23" s="7" t="str">
        <f>VLOOKUP([1]Producto!$B$9,[1]!Tabla6[#All],MATCH(TEXT(A23,"0"),[1]!Tabla6[[#Headers],[2002]:[2024]],0)+1,0)</f>
        <v>n/d</v>
      </c>
    </row>
    <row r="24" spans="1:2" x14ac:dyDescent="0.2">
      <c r="A24" s="6">
        <v>2016</v>
      </c>
      <c r="B24" s="7" t="str">
        <f>VLOOKUP([1]Producto!$B$9,[1]!Tabla6[#All],MATCH(TEXT(A24,"0"),[1]!Tabla6[[#Headers],[2002]:[2024]],0)+1,0)</f>
        <v>n/d</v>
      </c>
    </row>
    <row r="25" spans="1:2" x14ac:dyDescent="0.2">
      <c r="A25" s="6">
        <v>2017</v>
      </c>
      <c r="B25" s="7" t="str">
        <f>VLOOKUP([1]Producto!$B$9,[1]!Tabla6[#All],MATCH(TEXT(A25,"0"),[1]!Tabla6[[#Headers],[2002]:[2024]],0)+1,0)</f>
        <v>n/d</v>
      </c>
    </row>
    <row r="26" spans="1:2" x14ac:dyDescent="0.2">
      <c r="A26" s="6">
        <v>2018</v>
      </c>
      <c r="B26" s="7" t="str">
        <f>VLOOKUP([1]Producto!$B$9,[1]!Tabla6[#All],MATCH(TEXT(A26,"0"),[1]!Tabla6[[#Headers],[2002]:[2024]],0)+1,0)</f>
        <v>n/d</v>
      </c>
    </row>
    <row r="27" spans="1:2" x14ac:dyDescent="0.2">
      <c r="A27" s="6">
        <v>2019</v>
      </c>
      <c r="B27" s="7" t="str">
        <f>VLOOKUP([1]Producto!$B$9,[1]!Tabla6[#All],MATCH(TEXT(A27,"0"),[1]!Tabla6[[#Headers],[2002]:[2024]],0)+1,0)</f>
        <v>n/d</v>
      </c>
    </row>
    <row r="28" spans="1:2" x14ac:dyDescent="0.2">
      <c r="A28" s="6">
        <v>2020</v>
      </c>
      <c r="B28" s="7">
        <f>VLOOKUP([1]Producto!$B$9,[1]!Tabla6[#All],MATCH(TEXT(A28,"0"),[1]!Tabla6[[#Headers],[2002]:[2024]],0)+1,0)</f>
        <v>10736</v>
      </c>
    </row>
    <row r="29" spans="1:2" x14ac:dyDescent="0.2">
      <c r="A29" s="6">
        <v>2021</v>
      </c>
      <c r="B29" s="7">
        <f>VLOOKUP([1]Producto!$B$9,[1]!Tabla6[#All],MATCH(TEXT(A29,"0"),[1]!Tabla6[[#Headers],[2002]:[2024]],0)+1,0)</f>
        <v>12091.8</v>
      </c>
    </row>
    <row r="30" spans="1:2" x14ac:dyDescent="0.2">
      <c r="A30" s="6">
        <v>2022</v>
      </c>
      <c r="B30" s="7">
        <f>VLOOKUP([1]Producto!$B$9,[1]!Tabla6[#All],MATCH(TEXT(A30,"0"),[1]!Tabla6[[#Headers],[2002]:[2024]],0)+1,0)</f>
        <v>7009.9999999999991</v>
      </c>
    </row>
    <row r="31" spans="1:2" x14ac:dyDescent="0.2">
      <c r="A31" s="6">
        <v>2023</v>
      </c>
      <c r="B31" s="7">
        <f>VLOOKUP([1]Producto!$B$9,[1]!Tabla6[#All],MATCH(TEXT(A31,"0"),[1]!Tabla6[[#Headers],[2002]:[2024]],0)+1,0)</f>
        <v>6910</v>
      </c>
    </row>
    <row r="32" spans="1:2" x14ac:dyDescent="0.2">
      <c r="A32" s="9">
        <v>2024</v>
      </c>
      <c r="B32" s="10">
        <f>VLOOKUP([1]Producto!$B$9,[1]!Tabla6[#All],MATCH(TEXT(A32,"0"),[1]!Tabla6[[#Headers],[2002]:[2024]],0)+1,0)</f>
        <v>4360.6061827957001</v>
      </c>
    </row>
    <row r="33" spans="1:2" ht="22.5" customHeight="1" x14ac:dyDescent="0.2">
      <c r="A33" s="19" t="s">
        <v>13</v>
      </c>
      <c r="B33" s="19"/>
    </row>
    <row r="34" spans="1:2" x14ac:dyDescent="0.2">
      <c r="A34" s="20" t="s">
        <v>17</v>
      </c>
      <c r="B34" s="20"/>
    </row>
    <row r="35" spans="1:2" x14ac:dyDescent="0.2">
      <c r="A35" s="16"/>
      <c r="B35" s="17"/>
    </row>
    <row r="36" spans="1:2" x14ac:dyDescent="0.2">
      <c r="A36" s="16"/>
      <c r="B36" s="17"/>
    </row>
    <row r="37" spans="1:2" x14ac:dyDescent="0.2">
      <c r="A37" s="16"/>
      <c r="B37" s="17"/>
    </row>
  </sheetData>
  <mergeCells count="3">
    <mergeCell ref="A8:B8"/>
    <mergeCell ref="A33:B33"/>
    <mergeCell ref="A34:B34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E1E21-8322-4DD5-93DD-4794F50DF260}">
  <dimension ref="A3:M19"/>
  <sheetViews>
    <sheetView showGridLines="0" zoomScaleNormal="100" workbookViewId="0">
      <selection activeCell="A8" sqref="A8:B8"/>
    </sheetView>
  </sheetViews>
  <sheetFormatPr baseColWidth="10" defaultColWidth="9.140625" defaultRowHeight="12.75" x14ac:dyDescent="0.2"/>
  <cols>
    <col min="1" max="1" width="12.42578125" style="1" customWidth="1"/>
    <col min="2" max="2" width="15.140625" style="1" customWidth="1"/>
    <col min="3" max="16384" width="9.140625" style="1"/>
  </cols>
  <sheetData>
    <row r="3" spans="1:13" x14ac:dyDescent="0.2">
      <c r="K3" s="18"/>
      <c r="L3" s="18"/>
      <c r="M3" s="18"/>
    </row>
    <row r="4" spans="1:13" x14ac:dyDescent="0.2">
      <c r="K4" s="18"/>
      <c r="L4" s="18"/>
      <c r="M4" s="18"/>
    </row>
    <row r="5" spans="1:13" x14ac:dyDescent="0.2">
      <c r="K5" s="18"/>
      <c r="L5" s="18"/>
      <c r="M5" s="18"/>
    </row>
    <row r="8" spans="1:13" ht="51.75" customHeight="1" x14ac:dyDescent="0.2">
      <c r="A8" s="18" t="s">
        <v>18</v>
      </c>
      <c r="B8" s="18"/>
    </row>
    <row r="9" spans="1:13" x14ac:dyDescent="0.2">
      <c r="A9" s="2" t="s">
        <v>0</v>
      </c>
      <c r="B9" s="3" t="s">
        <v>16</v>
      </c>
    </row>
    <row r="10" spans="1:13" x14ac:dyDescent="0.2">
      <c r="A10" s="4" t="s">
        <v>2</v>
      </c>
      <c r="B10" s="5">
        <f>IFERROR(VLOOKUP([1]Producto!$B$9,[1]!Tabla3[#All],MATCH(A10,[1]!Tabla3[[#Headers],[NORTE]:[TOTAL]],0)+1,0),"n/d")</f>
        <v>4361</v>
      </c>
    </row>
    <row r="11" spans="1:13" ht="15" x14ac:dyDescent="0.25">
      <c r="A11" s="6" t="s">
        <v>3</v>
      </c>
      <c r="B11" s="7">
        <f>IFERROR(VLOOKUP([1]Producto!$B$9,[1]!Tabla3[#All],MATCH(A11,[1]!Tabla3[[#Headers],[NORTE]:[TOTAL]],0)+1,0),"n/d")</f>
        <v>2584</v>
      </c>
      <c r="C11" s="8"/>
    </row>
    <row r="12" spans="1:13" ht="15" x14ac:dyDescent="0.25">
      <c r="A12" s="6" t="s">
        <v>4</v>
      </c>
      <c r="B12" s="7">
        <f>IFERROR(VLOOKUP([1]Producto!$B$9,[1]!Tabla3[#All],MATCH(A12,[1]!Tabla3[[#Headers],[NORTE]:[TOTAL]],0)+1,0),"n/d")</f>
        <v>0</v>
      </c>
      <c r="C12" s="8"/>
    </row>
    <row r="13" spans="1:13" ht="15" x14ac:dyDescent="0.25">
      <c r="A13" s="6" t="s">
        <v>5</v>
      </c>
      <c r="B13" s="7">
        <f>IFERROR(VLOOKUP([1]Producto!$B$9,[1]!Tabla3[#All],MATCH(A13,[1]!Tabla3[[#Headers],[NORTE]:[TOTAL]],0)+1,0),"n/d")</f>
        <v>0</v>
      </c>
      <c r="C13" s="8"/>
    </row>
    <row r="14" spans="1:13" ht="15" x14ac:dyDescent="0.25">
      <c r="A14" s="6" t="s">
        <v>6</v>
      </c>
      <c r="B14" s="7">
        <f>IFERROR(VLOOKUP([1]Producto!$B$9,[1]!Tabla3[#All],MATCH(A14,[1]!Tabla3[[#Headers],[NORTE]:[TOTAL]],0)+1,0),"n/d")</f>
        <v>919</v>
      </c>
      <c r="C14" s="8"/>
    </row>
    <row r="15" spans="1:13" ht="15" x14ac:dyDescent="0.25">
      <c r="A15" s="6" t="s">
        <v>7</v>
      </c>
      <c r="B15" s="7">
        <f>IFERROR(VLOOKUP([1]Producto!$B$9,[1]!Tabla3[#All],MATCH(A15,[1]!Tabla3[[#Headers],[NORTE]:[TOTAL]],0)+1,0),"n/d")</f>
        <v>858</v>
      </c>
      <c r="C15" s="8"/>
    </row>
    <row r="16" spans="1:13" ht="15" x14ac:dyDescent="0.25">
      <c r="A16" s="6" t="s">
        <v>8</v>
      </c>
      <c r="B16" s="7">
        <f>IFERROR(VLOOKUP([1]Producto!$B$9,[1]!Tabla3[#All],MATCH(A16,[1]!Tabla3[[#Headers],[NORTE]:[TOTAL]],0)+1,0),"n/d")</f>
        <v>0</v>
      </c>
      <c r="C16" s="8"/>
    </row>
    <row r="17" spans="1:3" ht="15" x14ac:dyDescent="0.25">
      <c r="A17" s="6" t="s">
        <v>9</v>
      </c>
      <c r="B17" s="7">
        <f>IFERROR(VLOOKUP([1]Producto!$B$9,[1]!Tabla3[#All],MATCH(A17,[1]!Tabla3[[#Headers],[NORTE]:[TOTAL]],0)+1,0),"n/d")</f>
        <v>0</v>
      </c>
      <c r="C17" s="8"/>
    </row>
    <row r="18" spans="1:3" ht="15" x14ac:dyDescent="0.25">
      <c r="A18" s="9" t="s">
        <v>10</v>
      </c>
      <c r="B18" s="10">
        <f>IFERROR(VLOOKUP([1]Producto!$B$9,[1]!Tabla3[#All],MATCH(A18,[1]!Tabla3[[#Headers],[NORTE]:[TOTAL]],0)+1,0),"n/d")</f>
        <v>0</v>
      </c>
      <c r="C18" s="8"/>
    </row>
    <row r="19" spans="1:3" ht="41.25" customHeight="1" x14ac:dyDescent="0.2">
      <c r="A19" s="21" t="s">
        <v>11</v>
      </c>
      <c r="B19" s="21"/>
    </row>
  </sheetData>
  <mergeCells count="3">
    <mergeCell ref="K3:M5"/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6D6C-EE4C-4008-9628-16E0941D0490}">
  <dimension ref="A8:B37"/>
  <sheetViews>
    <sheetView showGridLines="0" topLeftCell="A8" zoomScaleNormal="100" workbookViewId="0">
      <selection activeCell="A8" sqref="A8:B8"/>
    </sheetView>
  </sheetViews>
  <sheetFormatPr baseColWidth="10" defaultColWidth="8" defaultRowHeight="12.75" x14ac:dyDescent="0.2"/>
  <cols>
    <col min="1" max="1" width="11.85546875" style="1" customWidth="1"/>
    <col min="2" max="2" width="12.85546875" style="1" customWidth="1"/>
    <col min="3" max="16384" width="8" style="1"/>
  </cols>
  <sheetData>
    <row r="8" spans="1:2" ht="69" customHeight="1" x14ac:dyDescent="0.2">
      <c r="A8" s="18" t="s">
        <v>19</v>
      </c>
      <c r="B8" s="18"/>
    </row>
    <row r="9" spans="1:2" x14ac:dyDescent="0.2">
      <c r="A9" s="2" t="s">
        <v>12</v>
      </c>
      <c r="B9" s="3" t="s">
        <v>1</v>
      </c>
    </row>
    <row r="10" spans="1:2" x14ac:dyDescent="0.2">
      <c r="A10" s="11">
        <v>2002</v>
      </c>
      <c r="B10" s="12" t="str">
        <f>VLOOKUP([1]Producto!$B$9,[1]!Tabla5[#All],MATCH(TEXT(A10,"0"),[1]!Tabla5[[#Headers],[2002]:[2024]],0)+1,0)</f>
        <v>n/d</v>
      </c>
    </row>
    <row r="11" spans="1:2" x14ac:dyDescent="0.2">
      <c r="A11" s="6">
        <v>2003</v>
      </c>
      <c r="B11" s="13" t="str">
        <f>VLOOKUP([1]Producto!$B$9,[1]!Tabla5[#All],MATCH(TEXT(A11,"0"),[1]!Tabla5[[#Headers],[2002]:[2024]],0)+1,0)</f>
        <v>n/d</v>
      </c>
    </row>
    <row r="12" spans="1:2" x14ac:dyDescent="0.2">
      <c r="A12" s="6">
        <v>2004</v>
      </c>
      <c r="B12" s="7" t="str">
        <f>VLOOKUP([1]Producto!$B$9,[1]!Tabla5[#All],MATCH(TEXT(A12,"0"),[1]!Tabla5[[#Headers],[2002]:[2024]],0)+1,0)</f>
        <v>n/d</v>
      </c>
    </row>
    <row r="13" spans="1:2" x14ac:dyDescent="0.2">
      <c r="A13" s="6">
        <v>2005</v>
      </c>
      <c r="B13" s="7" t="str">
        <f>VLOOKUP([1]Producto!$B$9,[1]!Tabla5[#All],MATCH(TEXT(A13,"0"),[1]!Tabla5[[#Headers],[2002]:[2024]],0)+1,0)</f>
        <v>n/d</v>
      </c>
    </row>
    <row r="14" spans="1:2" x14ac:dyDescent="0.2">
      <c r="A14" s="6">
        <v>2006</v>
      </c>
      <c r="B14" s="7" t="str">
        <f>VLOOKUP([1]Producto!$B$9,[1]!Tabla5[#All],MATCH(TEXT(A14,"0"),[1]!Tabla5[[#Headers],[2002]:[2024]],0)+1,0)</f>
        <v>n/d</v>
      </c>
    </row>
    <row r="15" spans="1:2" x14ac:dyDescent="0.2">
      <c r="A15" s="6">
        <v>2007</v>
      </c>
      <c r="B15" s="7" t="str">
        <f>VLOOKUP([1]Producto!$B$9,[1]!Tabla5[#All],MATCH(TEXT(A15,"0"),[1]!Tabla5[[#Headers],[2002]:[2024]],0)+1,0)</f>
        <v>n/d</v>
      </c>
    </row>
    <row r="16" spans="1:2" x14ac:dyDescent="0.2">
      <c r="A16" s="6">
        <v>2008</v>
      </c>
      <c r="B16" s="7" t="str">
        <f>VLOOKUP([1]Producto!$B$9,[1]!Tabla5[#All],MATCH(TEXT(A16,"0"),[1]!Tabla5[[#Headers],[2002]:[2024]],0)+1,0)</f>
        <v>n/d</v>
      </c>
    </row>
    <row r="17" spans="1:2" x14ac:dyDescent="0.2">
      <c r="A17" s="6">
        <v>2009</v>
      </c>
      <c r="B17" s="7" t="str">
        <f>VLOOKUP([1]Producto!$B$9,[1]!Tabla5[#All],MATCH(TEXT(A17,"0"),[1]!Tabla5[[#Headers],[2002]:[2024]],0)+1,0)</f>
        <v>n/d</v>
      </c>
    </row>
    <row r="18" spans="1:2" x14ac:dyDescent="0.2">
      <c r="A18" s="6">
        <v>2010</v>
      </c>
      <c r="B18" s="7" t="str">
        <f>VLOOKUP([1]Producto!$B$9,[1]!Tabla5[#All],MATCH(TEXT(A18,"0"),[1]!Tabla5[[#Headers],[2002]:[2024]],0)+1,0)</f>
        <v>n/d</v>
      </c>
    </row>
    <row r="19" spans="1:2" x14ac:dyDescent="0.2">
      <c r="A19" s="6">
        <v>2011</v>
      </c>
      <c r="B19" s="7" t="str">
        <f>VLOOKUP([1]Producto!$B$9,[1]!Tabla5[#All],MATCH(TEXT(A19,"0"),[1]!Tabla5[[#Headers],[2002]:[2024]],0)+1,0)</f>
        <v>n/d</v>
      </c>
    </row>
    <row r="20" spans="1:2" x14ac:dyDescent="0.2">
      <c r="A20" s="6">
        <v>2012</v>
      </c>
      <c r="B20" s="7" t="str">
        <f>VLOOKUP([1]Producto!$B$9,[1]!Tabla5[#All],MATCH(TEXT(A20,"0"),[1]!Tabla5[[#Headers],[2002]:[2024]],0)+1,0)</f>
        <v>n/d</v>
      </c>
    </row>
    <row r="21" spans="1:2" x14ac:dyDescent="0.2">
      <c r="A21" s="6">
        <v>2013</v>
      </c>
      <c r="B21" s="7" t="str">
        <f>VLOOKUP([1]Producto!$B$9,[1]!Tabla5[#All],MATCH(TEXT(A21,"0"),[1]!Tabla5[[#Headers],[2002]:[2024]],0)+1,0)</f>
        <v>n/d</v>
      </c>
    </row>
    <row r="22" spans="1:2" x14ac:dyDescent="0.2">
      <c r="A22" s="6">
        <v>2014</v>
      </c>
      <c r="B22" s="7" t="str">
        <f>VLOOKUP([1]Producto!$B$9,[1]!Tabla5[#All],MATCH(TEXT(A22,"0"),[1]!Tabla5[[#Headers],[2002]:[2024]],0)+1,0)</f>
        <v>n/d</v>
      </c>
    </row>
    <row r="23" spans="1:2" x14ac:dyDescent="0.2">
      <c r="A23" s="6">
        <v>2015</v>
      </c>
      <c r="B23" s="7" t="str">
        <f>VLOOKUP([1]Producto!$B$9,[1]!Tabla5[#All],MATCH(TEXT(A23,"0"),[1]!Tabla5[[#Headers],[2002]:[2024]],0)+1,0)</f>
        <v>n/d</v>
      </c>
    </row>
    <row r="24" spans="1:2" x14ac:dyDescent="0.2">
      <c r="A24" s="6">
        <v>2016</v>
      </c>
      <c r="B24" s="7" t="str">
        <f>VLOOKUP([1]Producto!$B$9,[1]!Tabla5[#All],MATCH(TEXT(A24,"0"),[1]!Tabla5[[#Headers],[2002]:[2024]],0)+1,0)</f>
        <v>n/d</v>
      </c>
    </row>
    <row r="25" spans="1:2" x14ac:dyDescent="0.2">
      <c r="A25" s="6">
        <v>2017</v>
      </c>
      <c r="B25" s="7" t="str">
        <f>VLOOKUP([1]Producto!$B$9,[1]!Tabla5[#All],MATCH(TEXT(A25,"0"),[1]!Tabla5[[#Headers],[2002]:[2024]],0)+1,0)</f>
        <v>n/d</v>
      </c>
    </row>
    <row r="26" spans="1:2" x14ac:dyDescent="0.2">
      <c r="A26" s="6">
        <v>2018</v>
      </c>
      <c r="B26" s="7" t="str">
        <f>VLOOKUP([1]Producto!$B$9,[1]!Tabla5[#All],MATCH(TEXT(A26,"0"),[1]!Tabla5[[#Headers],[2002]:[2024]],0)+1,0)</f>
        <v>n/d</v>
      </c>
    </row>
    <row r="27" spans="1:2" x14ac:dyDescent="0.2">
      <c r="A27" s="6">
        <v>2019</v>
      </c>
      <c r="B27" s="7" t="str">
        <f>VLOOKUP([1]Producto!$B$9,[1]!Tabla5[#All],MATCH(TEXT(A27,"0"),[1]!Tabla5[[#Headers],[2002]:[2024]],0)+1,0)</f>
        <v>n/d</v>
      </c>
    </row>
    <row r="28" spans="1:2" x14ac:dyDescent="0.2">
      <c r="A28" s="6">
        <v>2020</v>
      </c>
      <c r="B28" s="7">
        <f>VLOOKUP([1]Producto!$B$9,[1]!Tabla5[#All],MATCH(TEXT(A28,"0"),[1]!Tabla5[[#Headers],[2002]:[2024]],0)+1,0)</f>
        <v>8816</v>
      </c>
    </row>
    <row r="29" spans="1:2" x14ac:dyDescent="0.2">
      <c r="A29" s="6">
        <v>2021</v>
      </c>
      <c r="B29" s="7">
        <f>VLOOKUP([1]Producto!$B$9,[1]!Tabla5[#All],MATCH(TEXT(A29,"0"),[1]!Tabla5[[#Headers],[2002]:[2024]],0)+1,0)</f>
        <v>9474.7999999999993</v>
      </c>
    </row>
    <row r="30" spans="1:2" x14ac:dyDescent="0.2">
      <c r="A30" s="6">
        <v>2022</v>
      </c>
      <c r="B30" s="7">
        <f>VLOOKUP([1]Producto!$B$9,[1]!Tabla5[#All],MATCH(TEXT(A30,"0"),[1]!Tabla5[[#Headers],[2002]:[2024]],0)+1,0)</f>
        <v>6458</v>
      </c>
    </row>
    <row r="31" spans="1:2" x14ac:dyDescent="0.2">
      <c r="A31" s="6">
        <v>2023</v>
      </c>
      <c r="B31" s="7">
        <f>VLOOKUP([1]Producto!$B$9,[1]!Tabla5[#All],MATCH(TEXT(A31,"0"),[1]!Tabla5[[#Headers],[2002]:[2024]],0)+1,0)</f>
        <v>6382</v>
      </c>
    </row>
    <row r="32" spans="1:2" x14ac:dyDescent="0.2">
      <c r="A32" s="9">
        <v>2024</v>
      </c>
      <c r="B32" s="10">
        <f>VLOOKUP([1]Producto!$B$9,[1]!Tabla5[#All],MATCH(TEXT(A32,"0"),[1]!Tabla5[[#Headers],[2002]:[2024]],0)+1,0)</f>
        <v>3900</v>
      </c>
    </row>
    <row r="33" spans="1:2" ht="21.75" customHeight="1" x14ac:dyDescent="0.2">
      <c r="A33" s="19" t="s">
        <v>13</v>
      </c>
      <c r="B33" s="19"/>
    </row>
    <row r="34" spans="1:2" ht="18.399999999999999" customHeight="1" x14ac:dyDescent="0.2">
      <c r="A34" s="22" t="s">
        <v>15</v>
      </c>
      <c r="B34" s="22"/>
    </row>
    <row r="35" spans="1:2" ht="32.1" customHeight="1" x14ac:dyDescent="0.2">
      <c r="A35" s="16"/>
      <c r="B35" s="17"/>
    </row>
    <row r="36" spans="1:2" ht="22.5" customHeight="1" x14ac:dyDescent="0.2">
      <c r="A36" s="16"/>
      <c r="B36" s="17"/>
    </row>
    <row r="37" spans="1:2" ht="21.2" customHeight="1" x14ac:dyDescent="0.2">
      <c r="A37" s="16"/>
      <c r="B37" s="17"/>
    </row>
  </sheetData>
  <mergeCells count="3">
    <mergeCell ref="A8:B8"/>
    <mergeCell ref="A33:B33"/>
    <mergeCell ref="A34:B34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69DDE-95D9-445E-B2FE-E81FD3423F9D}">
  <dimension ref="A3:M19"/>
  <sheetViews>
    <sheetView showGridLines="0" zoomScaleNormal="100" workbookViewId="0">
      <selection activeCell="A8" sqref="A8:B8"/>
    </sheetView>
  </sheetViews>
  <sheetFormatPr baseColWidth="10" defaultColWidth="9.140625" defaultRowHeight="12.75" x14ac:dyDescent="0.2"/>
  <cols>
    <col min="1" max="1" width="12.42578125" style="1" customWidth="1"/>
    <col min="2" max="2" width="15.140625" style="1" customWidth="1"/>
    <col min="3" max="16384" width="9.140625" style="1"/>
  </cols>
  <sheetData>
    <row r="3" spans="1:13" x14ac:dyDescent="0.2">
      <c r="K3" s="18"/>
      <c r="L3" s="18"/>
      <c r="M3" s="18"/>
    </row>
    <row r="4" spans="1:13" x14ac:dyDescent="0.2">
      <c r="K4" s="18"/>
      <c r="L4" s="18"/>
      <c r="M4" s="18"/>
    </row>
    <row r="5" spans="1:13" x14ac:dyDescent="0.2">
      <c r="K5" s="18"/>
      <c r="L5" s="18"/>
      <c r="M5" s="18"/>
    </row>
    <row r="8" spans="1:13" ht="51.75" customHeight="1" x14ac:dyDescent="0.2">
      <c r="A8" s="18" t="s">
        <v>20</v>
      </c>
      <c r="B8" s="18"/>
    </row>
    <row r="9" spans="1:13" x14ac:dyDescent="0.2">
      <c r="A9" s="2" t="s">
        <v>0</v>
      </c>
      <c r="B9" s="3" t="s">
        <v>1</v>
      </c>
    </row>
    <row r="10" spans="1:13" x14ac:dyDescent="0.2">
      <c r="A10" s="4" t="s">
        <v>2</v>
      </c>
      <c r="B10" s="5">
        <f>IFERROR(VLOOKUP([1]Producto!$B$9,[1]!Tabla2[#All],MATCH(A10,[1]!Tabla2[[#Headers],[NORTE]:[TOTAL]],0)+1,0),"n/d")</f>
        <v>3900</v>
      </c>
    </row>
    <row r="11" spans="1:13" ht="15" x14ac:dyDescent="0.25">
      <c r="A11" s="6" t="s">
        <v>3</v>
      </c>
      <c r="B11" s="7">
        <f>IFERROR(VLOOKUP([1]Producto!$B$9,[1]!Tabla2[#All],MATCH(A11,[1]!Tabla2[[#Headers],[NORTE]:[TOTAL]],0)+1,0),"n/d")</f>
        <v>3038</v>
      </c>
      <c r="C11" s="8"/>
    </row>
    <row r="12" spans="1:13" ht="15" x14ac:dyDescent="0.25">
      <c r="A12" s="6" t="s">
        <v>4</v>
      </c>
      <c r="B12" s="7">
        <f>IFERROR(VLOOKUP([1]Producto!$B$9,[1]!Tabla2[#All],MATCH(A12,[1]!Tabla2[[#Headers],[NORTE]:[TOTAL]],0)+1,0),"n/d")</f>
        <v>0</v>
      </c>
      <c r="C12" s="8"/>
    </row>
    <row r="13" spans="1:13" ht="15" x14ac:dyDescent="0.25">
      <c r="A13" s="6" t="s">
        <v>5</v>
      </c>
      <c r="B13" s="7">
        <f>IFERROR(VLOOKUP([1]Producto!$B$9,[1]!Tabla2[#All],MATCH(A13,[1]!Tabla2[[#Headers],[NORTE]:[TOTAL]],0)+1,0),"n/d")</f>
        <v>0</v>
      </c>
      <c r="C13" s="8"/>
    </row>
    <row r="14" spans="1:13" ht="15" x14ac:dyDescent="0.25">
      <c r="A14" s="6" t="s">
        <v>6</v>
      </c>
      <c r="B14" s="7">
        <f>IFERROR(VLOOKUP([1]Producto!$B$9,[1]!Tabla2[#All],MATCH(A14,[1]!Tabla2[[#Headers],[NORTE]:[TOTAL]],0)+1,0),"n/d")</f>
        <v>862</v>
      </c>
      <c r="C14" s="8"/>
    </row>
    <row r="15" spans="1:13" ht="15" x14ac:dyDescent="0.25">
      <c r="A15" s="6" t="s">
        <v>7</v>
      </c>
      <c r="B15" s="7">
        <f>IFERROR(VLOOKUP([1]Producto!$B$9,[1]!Tabla2[#All],MATCH(A15,[1]!Tabla2[[#Headers],[NORTE]:[TOTAL]],0)+1,0),"n/d")</f>
        <v>0</v>
      </c>
      <c r="C15" s="8"/>
    </row>
    <row r="16" spans="1:13" ht="15" x14ac:dyDescent="0.25">
      <c r="A16" s="6" t="s">
        <v>8</v>
      </c>
      <c r="B16" s="7">
        <f>IFERROR(VLOOKUP([1]Producto!$B$9,[1]!Tabla2[#All],MATCH(A16,[1]!Tabla2[[#Headers],[NORTE]:[TOTAL]],0)+1,0),"n/d")</f>
        <v>0</v>
      </c>
      <c r="C16" s="8"/>
    </row>
    <row r="17" spans="1:3" ht="15" x14ac:dyDescent="0.25">
      <c r="A17" s="6" t="s">
        <v>9</v>
      </c>
      <c r="B17" s="7">
        <f>IFERROR(VLOOKUP([1]Producto!$B$9,[1]!Tabla2[#All],MATCH(A17,[1]!Tabla2[[#Headers],[NORTE]:[TOTAL]],0)+1,0),"n/d")</f>
        <v>0</v>
      </c>
      <c r="C17" s="8"/>
    </row>
    <row r="18" spans="1:3" ht="15" x14ac:dyDescent="0.25">
      <c r="A18" s="9" t="s">
        <v>10</v>
      </c>
      <c r="B18" s="10">
        <f>IFERROR(VLOOKUP([1]Producto!$B$9,[1]!Tabla2[#All],MATCH(A18,[1]!Tabla2[[#Headers],[NORTE]:[TOTAL]],0)+1,0),"n/d")</f>
        <v>0</v>
      </c>
      <c r="C18" s="8"/>
    </row>
    <row r="19" spans="1:3" ht="41.25" customHeight="1" x14ac:dyDescent="0.2">
      <c r="A19" s="21" t="s">
        <v>11</v>
      </c>
      <c r="B19" s="21"/>
    </row>
  </sheetData>
  <mergeCells count="3">
    <mergeCell ref="K3:M5"/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8579A-876F-45A6-967A-123E29B35EC1}">
  <dimension ref="A8:B35"/>
  <sheetViews>
    <sheetView showGridLines="0" topLeftCell="A8" zoomScaleNormal="100" workbookViewId="0">
      <selection activeCell="A8" sqref="A8:B8"/>
    </sheetView>
  </sheetViews>
  <sheetFormatPr baseColWidth="10" defaultColWidth="8" defaultRowHeight="12.75" x14ac:dyDescent="0.2"/>
  <cols>
    <col min="1" max="1" width="11.28515625" style="1" customWidth="1"/>
    <col min="2" max="2" width="17" style="1" customWidth="1"/>
    <col min="3" max="16384" width="8" style="1"/>
  </cols>
  <sheetData>
    <row r="8" spans="1:2" ht="60" customHeight="1" x14ac:dyDescent="0.2">
      <c r="A8" s="18" t="s">
        <v>21</v>
      </c>
      <c r="B8" s="18"/>
    </row>
    <row r="9" spans="1:2" x14ac:dyDescent="0.2">
      <c r="A9" s="2" t="s">
        <v>12</v>
      </c>
      <c r="B9" s="3" t="s">
        <v>1</v>
      </c>
    </row>
    <row r="10" spans="1:2" x14ac:dyDescent="0.2">
      <c r="A10" s="11">
        <v>2002</v>
      </c>
      <c r="B10" s="12" t="str">
        <f>VLOOKUP([1]Producto!$B$9,[1]!Tabla4[#All],MATCH(TEXT(A10,"0"),[1]!Tabla4[[#Headers],[2002]:[2024]],0)+1,0)</f>
        <v>n/d</v>
      </c>
    </row>
    <row r="11" spans="1:2" x14ac:dyDescent="0.2">
      <c r="A11" s="6">
        <v>2003</v>
      </c>
      <c r="B11" s="13" t="str">
        <f>VLOOKUP([1]Producto!$B$9,[1]!Tabla4[#All],MATCH(TEXT(A11,"0"),[1]!Tabla4[[#Headers],[2002]:[2024]],0)+1,0)</f>
        <v>n/d</v>
      </c>
    </row>
    <row r="12" spans="1:2" x14ac:dyDescent="0.2">
      <c r="A12" s="6">
        <v>2004</v>
      </c>
      <c r="B12" s="7" t="str">
        <f>VLOOKUP([1]Producto!$B$9,[1]!Tabla4[#All],MATCH(TEXT(A12,"0"),[1]!Tabla4[[#Headers],[2002]:[2024]],0)+1,0)</f>
        <v>n/d</v>
      </c>
    </row>
    <row r="13" spans="1:2" x14ac:dyDescent="0.2">
      <c r="A13" s="6">
        <v>2005</v>
      </c>
      <c r="B13" s="7" t="str">
        <f>VLOOKUP([1]Producto!$B$9,[1]!Tabla4[#All],MATCH(TEXT(A13,"0"),[1]!Tabla4[[#Headers],[2002]:[2024]],0)+1,0)</f>
        <v>n/d</v>
      </c>
    </row>
    <row r="14" spans="1:2" x14ac:dyDescent="0.2">
      <c r="A14" s="6">
        <v>2006</v>
      </c>
      <c r="B14" s="7" t="str">
        <f>VLOOKUP([1]Producto!$B$9,[1]!Tabla4[#All],MATCH(TEXT(A14,"0"),[1]!Tabla4[[#Headers],[2002]:[2024]],0)+1,0)</f>
        <v>n/d</v>
      </c>
    </row>
    <row r="15" spans="1:2" x14ac:dyDescent="0.2">
      <c r="A15" s="6">
        <v>2007</v>
      </c>
      <c r="B15" s="7" t="str">
        <f>VLOOKUP([1]Producto!$B$9,[1]!Tabla4[#All],MATCH(TEXT(A15,"0"),[1]!Tabla4[[#Headers],[2002]:[2024]],0)+1,0)</f>
        <v>n/d</v>
      </c>
    </row>
    <row r="16" spans="1:2" x14ac:dyDescent="0.2">
      <c r="A16" s="6">
        <v>2008</v>
      </c>
      <c r="B16" s="7" t="str">
        <f>VLOOKUP([1]Producto!$B$9,[1]!Tabla4[#All],MATCH(TEXT(A16,"0"),[1]!Tabla4[[#Headers],[2002]:[2024]],0)+1,0)</f>
        <v>n/d</v>
      </c>
    </row>
    <row r="17" spans="1:2" x14ac:dyDescent="0.2">
      <c r="A17" s="6">
        <v>2009</v>
      </c>
      <c r="B17" s="7" t="str">
        <f>VLOOKUP([1]Producto!$B$9,[1]!Tabla4[#All],MATCH(TEXT(A17,"0"),[1]!Tabla4[[#Headers],[2002]:[2024]],0)+1,0)</f>
        <v>n/d</v>
      </c>
    </row>
    <row r="18" spans="1:2" x14ac:dyDescent="0.2">
      <c r="A18" s="6">
        <v>2010</v>
      </c>
      <c r="B18" s="7" t="str">
        <f>VLOOKUP([1]Producto!$B$9,[1]!Tabla4[#All],MATCH(TEXT(A18,"0"),[1]!Tabla4[[#Headers],[2002]:[2024]],0)+1,0)</f>
        <v>n/d</v>
      </c>
    </row>
    <row r="19" spans="1:2" x14ac:dyDescent="0.2">
      <c r="A19" s="6">
        <v>2011</v>
      </c>
      <c r="B19" s="7" t="str">
        <f>VLOOKUP([1]Producto!$B$9,[1]!Tabla4[#All],MATCH(TEXT(A19,"0"),[1]!Tabla4[[#Headers],[2002]:[2024]],0)+1,0)</f>
        <v>n/d</v>
      </c>
    </row>
    <row r="20" spans="1:2" x14ac:dyDescent="0.2">
      <c r="A20" s="6">
        <v>2012</v>
      </c>
      <c r="B20" s="7" t="str">
        <f>VLOOKUP([1]Producto!$B$9,[1]!Tabla4[#All],MATCH(TEXT(A20,"0"),[1]!Tabla4[[#Headers],[2002]:[2024]],0)+1,0)</f>
        <v>n/d</v>
      </c>
    </row>
    <row r="21" spans="1:2" x14ac:dyDescent="0.2">
      <c r="A21" s="6">
        <v>2013</v>
      </c>
      <c r="B21" s="7" t="str">
        <f>VLOOKUP([1]Producto!$B$9,[1]!Tabla4[#All],MATCH(TEXT(A21,"0"),[1]!Tabla4[[#Headers],[2002]:[2024]],0)+1,0)</f>
        <v>n/d</v>
      </c>
    </row>
    <row r="22" spans="1:2" x14ac:dyDescent="0.2">
      <c r="A22" s="6">
        <v>2014</v>
      </c>
      <c r="B22" s="7" t="str">
        <f>VLOOKUP([1]Producto!$B$9,[1]!Tabla4[#All],MATCH(TEXT(A22,"0"),[1]!Tabla4[[#Headers],[2002]:[2024]],0)+1,0)</f>
        <v>n/d</v>
      </c>
    </row>
    <row r="23" spans="1:2" x14ac:dyDescent="0.2">
      <c r="A23" s="6">
        <v>2015</v>
      </c>
      <c r="B23" s="7" t="str">
        <f>VLOOKUP([1]Producto!$B$9,[1]!Tabla4[#All],MATCH(TEXT(A23,"0"),[1]!Tabla4[[#Headers],[2002]:[2024]],0)+1,0)</f>
        <v>n/d</v>
      </c>
    </row>
    <row r="24" spans="1:2" x14ac:dyDescent="0.2">
      <c r="A24" s="6">
        <v>2016</v>
      </c>
      <c r="B24" s="7" t="str">
        <f>VLOOKUP([1]Producto!$B$9,[1]!Tabla4[#All],MATCH(TEXT(A24,"0"),[1]!Tabla4[[#Headers],[2002]:[2024]],0)+1,0)</f>
        <v>n/d</v>
      </c>
    </row>
    <row r="25" spans="1:2" x14ac:dyDescent="0.2">
      <c r="A25" s="6">
        <v>2017</v>
      </c>
      <c r="B25" s="7" t="str">
        <f>VLOOKUP([1]Producto!$B$9,[1]!Tabla4[#All],MATCH(TEXT(A25,"0"),[1]!Tabla4[[#Headers],[2002]:[2024]],0)+1,0)</f>
        <v>n/d</v>
      </c>
    </row>
    <row r="26" spans="1:2" x14ac:dyDescent="0.2">
      <c r="A26" s="6">
        <v>2018</v>
      </c>
      <c r="B26" s="7" t="str">
        <f>VLOOKUP([1]Producto!$B$9,[1]!Tabla4[#All],MATCH(TEXT(A26,"0"),[1]!Tabla4[[#Headers],[2002]:[2024]],0)+1,0)</f>
        <v>n/d</v>
      </c>
    </row>
    <row r="27" spans="1:2" x14ac:dyDescent="0.2">
      <c r="A27" s="6">
        <v>2019</v>
      </c>
      <c r="B27" s="7" t="str">
        <f>VLOOKUP([1]Producto!$B$9,[1]!Tabla4[#All],MATCH(TEXT(A27,"0"),[1]!Tabla4[[#Headers],[2002]:[2024]],0)+1,0)</f>
        <v>n/d</v>
      </c>
    </row>
    <row r="28" spans="1:2" x14ac:dyDescent="0.2">
      <c r="A28" s="6">
        <v>2020</v>
      </c>
      <c r="B28" s="7">
        <f>VLOOKUP([1]Producto!$B$9,[1]!Tabla4[#All],MATCH(TEXT(A28,"0"),[1]!Tabla4[[#Headers],[2002]:[2024]],0)+1,0)</f>
        <v>105</v>
      </c>
    </row>
    <row r="29" spans="1:2" x14ac:dyDescent="0.2">
      <c r="A29" s="6">
        <v>2021</v>
      </c>
      <c r="B29" s="7">
        <f>VLOOKUP([1]Producto!$B$9,[1]!Tabla4[#All],MATCH(TEXT(A29,"0"),[1]!Tabla4[[#Headers],[2002]:[2024]],0)+1,0)</f>
        <v>103</v>
      </c>
    </row>
    <row r="30" spans="1:2" x14ac:dyDescent="0.2">
      <c r="A30" s="6">
        <v>2022</v>
      </c>
      <c r="B30" s="7">
        <f>VLOOKUP([1]Producto!$B$9,[1]!Tabla4[#All],MATCH(TEXT(A30,"0"),[1]!Tabla4[[#Headers],[2002]:[2024]],0)+1,0)</f>
        <v>116</v>
      </c>
    </row>
    <row r="31" spans="1:2" x14ac:dyDescent="0.2">
      <c r="A31" s="6">
        <v>2023</v>
      </c>
      <c r="B31" s="7">
        <f>VLOOKUP([1]Producto!$B$9,[1]!Tabla4[#All],MATCH(TEXT(A31,"0"),[1]!Tabla4[[#Headers],[2002]:[2024]],0)+1,0)</f>
        <v>1269.17</v>
      </c>
    </row>
    <row r="32" spans="1:2" x14ac:dyDescent="0.2">
      <c r="A32" s="9">
        <v>2024</v>
      </c>
      <c r="B32" s="10">
        <f>VLOOKUP([1]Producto!$B$9,[1]!Tabla4[#All],MATCH(TEXT(A32,"0"),[1]!Tabla4[[#Headers],[2002]:[2024]],0)+1,0)</f>
        <v>1216</v>
      </c>
    </row>
    <row r="33" spans="1:2" ht="32.1" customHeight="1" x14ac:dyDescent="0.2">
      <c r="A33" s="19" t="s">
        <v>13</v>
      </c>
      <c r="B33" s="19"/>
    </row>
    <row r="34" spans="1:2" x14ac:dyDescent="0.2">
      <c r="A34" s="14" t="s">
        <v>14</v>
      </c>
      <c r="B34" s="15"/>
    </row>
    <row r="35" spans="1:2" x14ac:dyDescent="0.2">
      <c r="A35" s="14"/>
      <c r="B35" s="15"/>
    </row>
  </sheetData>
  <mergeCells count="2">
    <mergeCell ref="A8:B8"/>
    <mergeCell ref="A33:B33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E92C1-CD98-4BF0-B3F4-4614E3B48EF7}">
  <dimension ref="A3:M19"/>
  <sheetViews>
    <sheetView showGridLines="0" zoomScaleNormal="100" workbookViewId="0">
      <selection activeCell="A8" sqref="A8:B8"/>
    </sheetView>
  </sheetViews>
  <sheetFormatPr baseColWidth="10" defaultColWidth="9.140625" defaultRowHeight="12.75" x14ac:dyDescent="0.2"/>
  <cols>
    <col min="1" max="1" width="12.42578125" style="1" customWidth="1"/>
    <col min="2" max="2" width="15.140625" style="1" customWidth="1"/>
    <col min="3" max="16384" width="9.140625" style="1"/>
  </cols>
  <sheetData>
    <row r="3" spans="1:13" x14ac:dyDescent="0.2">
      <c r="K3" s="18"/>
      <c r="L3" s="18"/>
      <c r="M3" s="18"/>
    </row>
    <row r="4" spans="1:13" x14ac:dyDescent="0.2">
      <c r="K4" s="18"/>
      <c r="L4" s="18"/>
      <c r="M4" s="18"/>
    </row>
    <row r="5" spans="1:13" x14ac:dyDescent="0.2">
      <c r="K5" s="18"/>
      <c r="L5" s="18"/>
      <c r="M5" s="18"/>
    </row>
    <row r="8" spans="1:13" ht="51.75" customHeight="1" x14ac:dyDescent="0.2">
      <c r="A8" s="18" t="s">
        <v>22</v>
      </c>
      <c r="B8" s="18"/>
    </row>
    <row r="9" spans="1:13" x14ac:dyDescent="0.2">
      <c r="A9" s="2" t="s">
        <v>0</v>
      </c>
      <c r="B9" s="3" t="s">
        <v>1</v>
      </c>
    </row>
    <row r="10" spans="1:13" x14ac:dyDescent="0.2">
      <c r="A10" s="4" t="s">
        <v>2</v>
      </c>
      <c r="B10" s="5">
        <f>IFERROR(VLOOKUP([1]Producto!$B$9,[1]!Tabla1[#All],MATCH(A10,[1]!Tabla1[[#Headers],[NORTE]:[TOTAL]],0)+1,0),"n/d")</f>
        <v>116</v>
      </c>
    </row>
    <row r="11" spans="1:13" ht="15" x14ac:dyDescent="0.25">
      <c r="A11" s="6" t="s">
        <v>3</v>
      </c>
      <c r="B11" s="7">
        <f>IFERROR(VLOOKUP([1]Producto!$B$9,[1]!Tabla1[#All],MATCH(A11,[1]!Tabla1[[#Headers],[NORTE]:[TOTAL]],0)+1,0),"n/d")</f>
        <v>116</v>
      </c>
      <c r="C11" s="8"/>
    </row>
    <row r="12" spans="1:13" ht="15" x14ac:dyDescent="0.25">
      <c r="A12" s="6" t="s">
        <v>4</v>
      </c>
      <c r="B12" s="7">
        <f>IFERROR(VLOOKUP([1]Producto!$B$9,[1]!Tabla1[#All],MATCH(A12,[1]!Tabla1[[#Headers],[NORTE]:[TOTAL]],0)+1,0),"n/d")</f>
        <v>0</v>
      </c>
      <c r="C12" s="8"/>
    </row>
    <row r="13" spans="1:13" ht="15" x14ac:dyDescent="0.25">
      <c r="A13" s="6" t="s">
        <v>5</v>
      </c>
      <c r="B13" s="7">
        <f>IFERROR(VLOOKUP([1]Producto!$B$9,[1]!Tabla1[#All],MATCH(A13,[1]!Tabla1[[#Headers],[NORTE]:[TOTAL]],0)+1,0),"n/d")</f>
        <v>0</v>
      </c>
      <c r="C13" s="8"/>
    </row>
    <row r="14" spans="1:13" ht="15" x14ac:dyDescent="0.25">
      <c r="A14" s="6" t="s">
        <v>6</v>
      </c>
      <c r="B14" s="7">
        <f>IFERROR(VLOOKUP([1]Producto!$B$9,[1]!Tabla1[#All],MATCH(A14,[1]!Tabla1[[#Headers],[NORTE]:[TOTAL]],0)+1,0),"n/d")</f>
        <v>0</v>
      </c>
      <c r="C14" s="8"/>
    </row>
    <row r="15" spans="1:13" ht="15" x14ac:dyDescent="0.25">
      <c r="A15" s="6" t="s">
        <v>7</v>
      </c>
      <c r="B15" s="7">
        <f>IFERROR(VLOOKUP([1]Producto!$B$9,[1]!Tabla1[#All],MATCH(A15,[1]!Tabla1[[#Headers],[NORTE]:[TOTAL]],0)+1,0),"n/d")</f>
        <v>0</v>
      </c>
      <c r="C15" s="8"/>
    </row>
    <row r="16" spans="1:13" ht="15" x14ac:dyDescent="0.25">
      <c r="A16" s="6" t="s">
        <v>8</v>
      </c>
      <c r="B16" s="7">
        <f>IFERROR(VLOOKUP([1]Producto!$B$9,[1]!Tabla1[#All],MATCH(A16,[1]!Tabla1[[#Headers],[NORTE]:[TOTAL]],0)+1,0),"n/d")</f>
        <v>0</v>
      </c>
      <c r="C16" s="8"/>
    </row>
    <row r="17" spans="1:3" ht="15" x14ac:dyDescent="0.25">
      <c r="A17" s="6" t="s">
        <v>9</v>
      </c>
      <c r="B17" s="7">
        <f>IFERROR(VLOOKUP([1]Producto!$B$9,[1]!Tabla1[#All],MATCH(A17,[1]!Tabla1[[#Headers],[NORTE]:[TOTAL]],0)+1,0),"n/d")</f>
        <v>0</v>
      </c>
      <c r="C17" s="8"/>
    </row>
    <row r="18" spans="1:3" ht="15" x14ac:dyDescent="0.25">
      <c r="A18" s="9" t="s">
        <v>10</v>
      </c>
      <c r="B18" s="10">
        <f>IFERROR(VLOOKUP([1]Producto!$B$9,[1]!Tabla1[#All],MATCH(A18,[1]!Tabla1[[#Headers],[NORTE]:[TOTAL]],0)+1,0),"n/d")</f>
        <v>0</v>
      </c>
      <c r="C18" s="8"/>
    </row>
    <row r="19" spans="1:3" ht="41.25" customHeight="1" x14ac:dyDescent="0.2">
      <c r="A19" s="21" t="s">
        <v>11</v>
      </c>
      <c r="B19" s="21"/>
    </row>
  </sheetData>
  <mergeCells count="3">
    <mergeCell ref="K3:M5"/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Cuadro_6</vt:lpstr>
      <vt:lpstr>Cuadro_5</vt:lpstr>
      <vt:lpstr>Cuadro_4</vt:lpstr>
      <vt:lpstr>Cuadro_3</vt:lpstr>
      <vt:lpstr>Cuadro_2</vt:lpstr>
      <vt:lpstr>Cuadro_1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Kelyn Tejada</dc:creator>
  <cp:lastModifiedBy>Kelyn Tejada</cp:lastModifiedBy>
  <dcterms:created xsi:type="dcterms:W3CDTF">2024-12-19T14:11:52Z</dcterms:created>
  <dcterms:modified xsi:type="dcterms:W3CDTF">2024-12-19T14:16:35Z</dcterms:modified>
</cp:coreProperties>
</file>