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Ex1.xml" ContentType="application/vnd.ms-office.chartex+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t320153\Downloads\"/>
    </mc:Choice>
  </mc:AlternateContent>
  <xr:revisionPtr revIDLastSave="0" documentId="13_ncr:1_{6DD0F919-688E-429F-9F08-80A5EE6D26CD}" xr6:coauthVersionLast="47" xr6:coauthVersionMax="47" xr10:uidLastSave="{00000000-0000-0000-0000-000000000000}"/>
  <bookViews>
    <workbookView xWindow="-120" yWindow="-120" windowWidth="20730" windowHeight="11160" activeTab="5" xr2:uid="{78B62C9D-2CA9-4BE8-B8A4-11872E6329E1}"/>
  </bookViews>
  <sheets>
    <sheet name="Producto" sheetId="1" r:id="rId1"/>
    <sheet name="Cuadro_1" sheetId="2" r:id="rId2"/>
    <sheet name="Cuadro_2" sheetId="3" r:id="rId3"/>
    <sheet name="Cuadro_3" sheetId="4" r:id="rId4"/>
    <sheet name="Cuadro_4" sheetId="5" r:id="rId5"/>
    <sheet name="Cuadro_5" sheetId="6" r:id="rId6"/>
    <sheet name="Cuadro_6" sheetId="7" r:id="rId7"/>
  </sheets>
  <externalReferences>
    <externalReference r:id="rId8"/>
  </externalReferences>
  <definedNames>
    <definedName name="_xlchart.v1.0" hidden="1">Cuadro_5!$A$11:$A$18</definedName>
    <definedName name="_xlchart.v1.1" hidden="1">Cuadro_5!$B$11:$B$18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7" l="1"/>
  <c r="B31" i="7"/>
  <c r="B30" i="7"/>
  <c r="B29" i="7"/>
  <c r="B28" i="7"/>
  <c r="B27" i="7"/>
  <c r="B26" i="7"/>
  <c r="B25" i="7"/>
  <c r="B24" i="7"/>
  <c r="B23" i="7"/>
  <c r="B22" i="7"/>
  <c r="B21" i="7"/>
  <c r="B20" i="7"/>
  <c r="B19" i="7"/>
  <c r="B18" i="7"/>
  <c r="B17" i="7"/>
  <c r="B16" i="7"/>
  <c r="B15" i="7"/>
  <c r="B14" i="7"/>
  <c r="B13" i="7"/>
  <c r="B12" i="7"/>
  <c r="B11" i="7"/>
  <c r="B10" i="7"/>
  <c r="A8" i="7"/>
  <c r="B18" i="6"/>
  <c r="B17" i="6"/>
  <c r="B16" i="6"/>
  <c r="B15" i="6"/>
  <c r="B14" i="6"/>
  <c r="B13" i="6"/>
  <c r="B12" i="6"/>
  <c r="B11" i="6"/>
  <c r="B10" i="6"/>
  <c r="A8" i="6"/>
  <c r="B32" i="5"/>
  <c r="B31" i="5"/>
  <c r="B30" i="5"/>
  <c r="B29" i="5"/>
  <c r="B28" i="5"/>
  <c r="B27" i="5"/>
  <c r="B26" i="5"/>
  <c r="B25" i="5"/>
  <c r="B24" i="5"/>
  <c r="B23" i="5"/>
  <c r="B22" i="5"/>
  <c r="B21" i="5"/>
  <c r="B20" i="5"/>
  <c r="B19" i="5"/>
  <c r="B18" i="5"/>
  <c r="B17" i="5"/>
  <c r="B16" i="5"/>
  <c r="B15" i="5"/>
  <c r="B14" i="5"/>
  <c r="B13" i="5"/>
  <c r="B12" i="5"/>
  <c r="B11" i="5"/>
  <c r="B10" i="5"/>
  <c r="A8" i="5"/>
  <c r="B18" i="4"/>
  <c r="B17" i="4"/>
  <c r="B16" i="4"/>
  <c r="B15" i="4"/>
  <c r="B14" i="4"/>
  <c r="B13" i="4"/>
  <c r="B12" i="4"/>
  <c r="B11" i="4"/>
  <c r="B10" i="4"/>
  <c r="A8" i="4"/>
  <c r="B32" i="3"/>
  <c r="B31" i="3"/>
  <c r="B30" i="3"/>
  <c r="B29" i="3"/>
  <c r="B28" i="3"/>
  <c r="B27" i="3"/>
  <c r="B26" i="3"/>
  <c r="B25" i="3"/>
  <c r="B24" i="3"/>
  <c r="B23" i="3"/>
  <c r="B22" i="3"/>
  <c r="B21" i="3"/>
  <c r="B20" i="3"/>
  <c r="B19" i="3"/>
  <c r="B18" i="3"/>
  <c r="B17" i="3"/>
  <c r="B16" i="3"/>
  <c r="B15" i="3"/>
  <c r="B14" i="3"/>
  <c r="B13" i="3"/>
  <c r="B12" i="3"/>
  <c r="B11" i="3"/>
  <c r="B10" i="3"/>
  <c r="A8" i="3"/>
  <c r="B18" i="2"/>
  <c r="B17" i="2"/>
  <c r="B16" i="2"/>
  <c r="B15" i="2"/>
  <c r="B14" i="2"/>
  <c r="B13" i="2"/>
  <c r="B12" i="2"/>
  <c r="B11" i="2"/>
  <c r="B10" i="2"/>
  <c r="A8" i="2"/>
  <c r="A51" i="1"/>
  <c r="A11" i="1"/>
  <c r="C7" i="1"/>
</calcChain>
</file>

<file path=xl/sharedStrings.xml><?xml version="1.0" encoding="utf-8"?>
<sst xmlns="http://schemas.openxmlformats.org/spreadsheetml/2006/main" count="58" uniqueCount="28">
  <si>
    <t>Seleccione el producto</t>
  </si>
  <si>
    <t>Berenjena</t>
  </si>
  <si>
    <t>*/ Datos historicos hasta Junio 2024</t>
  </si>
  <si>
    <t>Región</t>
  </si>
  <si>
    <t>Tareas</t>
  </si>
  <si>
    <t>Total</t>
  </si>
  <si>
    <t>Norte</t>
  </si>
  <si>
    <t>Nordeste</t>
  </si>
  <si>
    <t>Noroeste</t>
  </si>
  <si>
    <t>Norcentral</t>
  </si>
  <si>
    <t>Central</t>
  </si>
  <si>
    <t>Sur</t>
  </si>
  <si>
    <t>Suroeste</t>
  </si>
  <si>
    <t>Este</t>
  </si>
  <si>
    <r>
      <rPr>
        <b/>
        <sz val="10"/>
        <rFont val="Calibri"/>
        <family val="2"/>
      </rPr>
      <t>Fuente:</t>
    </r>
    <r>
      <rPr>
        <sz val="10"/>
        <rFont val="Calibri"/>
        <family val="2"/>
      </rPr>
      <t xml:space="preserve"> Ministerio de Agricultura. Unidades Regionales Planificación y Economía (URPEs)</t>
    </r>
  </si>
  <si>
    <t>Año</t>
  </si>
  <si>
    <r>
      <rPr>
        <b/>
        <sz val="7"/>
        <rFont val="Arial"/>
        <family val="2"/>
      </rPr>
      <t xml:space="preserve">FUENTES: </t>
    </r>
    <r>
      <rPr>
        <sz val="7"/>
        <rFont val="Arial"/>
        <family val="2"/>
      </rPr>
      <t>Ministerio de Agricultura de la República Dominicana.</t>
    </r>
  </si>
  <si>
    <t>*/ Cifras prelimiinares Enero-Junio 2024</t>
  </si>
  <si>
    <t>*/ Datos preliminares Enero-Junio 2024</t>
  </si>
  <si>
    <t>Quintales</t>
  </si>
  <si>
    <t>1/ Datos preliminares a Enero-Junio 2024</t>
  </si>
  <si>
    <t>Resumen</t>
  </si>
  <si>
    <t>En 2022, la República Dominicana dedicó un total de 23,393 tareas a la siembra de berenjena, distribuidas entre 8 regiones. La mayor parte de la superficie sembrada se concentró en la región del Suroeste, con 14,260 tareas, lo que representa alrededor del 61% del total nacional, destacándose como el principal productor. En contraste, la región del Este tuvo la menor superficie sembrada, con solo 236 tareas, equivalente a aproximadamente el 1% del total.
El promedio de tareas sembradas por región fue de aproximadamente 2,924, lo que indica que la distribución es desigual, ya que algunas regiones superan ampliamente esta cifra mientras que otras quedan muy por debajo. La mediana, ubicada entre las regiones con 1,370 y 2,236 tareas, refuerza esta concentración de la siembra en un pequeño grupo de regiones.
La gran diferencia entre la mayor y la menor área sembrada (14,260 tareas en el Suroeste frente a 236 en el Este) muestra una fuerte variabilidad en la dedicación de terreno para el cultivo de berenjena, probablemente influenciada por factores como el clima, la disponibilidad de tierra adecuada y la preferencia de los productores en ciertas zonas. Esto sugiere que mientras algunas regiones son especialmente favorables para este cultivo, otras podrían estar orientadas a otros tipos de producción agrícola.</t>
  </si>
  <si>
    <t xml:space="preserve">
Entre 2002 y 2024, la cantidad de tareas sembradas de berenjena en la República Dominicana mostró una tendencia variable. En 2023 se alcanzó el máximo histórico con 32,892 tareas, mientras que 2002 registró el mínimo con 13,684 tareas. A lo largo de los años, se observa un crecimiento moderado con algunas fluctuaciones, especialmente en 2010 y 2021, donde hubo descensos notables en comparación con años previos.
La superficie sembrada ha mostrado un repunte significativo desde 2022, lo que sugiere una mayor inversión o interés en este cultivo en los últimos años. En 2024, aunque hay una ligera disminución respecto al año anterior, la cifra de 24,797 tareas aún se mantiene alta en comparación con la mayoría de los años anteriores, lo que resalta un periodo reciente de expansión en el cultivo de berenjena en el país.</t>
  </si>
  <si>
    <t>En 2022, la República Dominicana cosechó un total de 56,254 tareas de berenjena, distribuidas en varias regiones del país. El Suroeste fue la región con mayor cantidad de tareas cosechadas, alcanzando 26,923 tareas, lo que representa casi el 48% del total nacional. Le sigue la región del Sur con 12,270 tareas (aproximadamente el 22% del total).
Otras regiones como Norcentral y el Noroeste tuvieron una participación significativa, con 10,238 y 2,306 tareas respectivamente, mientras que la región del Este fue la que menos tareas cosechó, con solo 399 tareas, representando menos del 1% del total.
La distribución de las tareas cosechadas refleja una alta concentración de la producción en el Suroeste, lo que sugiere que esta región tiene condiciones favorables para el cultivo de berenjena en comparación con otras áreas del país.</t>
  </si>
  <si>
    <t>Entre 2002 y 2024, la cantidad de tareas cosechadas de berenjena en la República Dominicana ha mostrado una tendencia de crecimiento con fluctuaciones. El pico de producción se alcanzó en 2011 con 82,755 tareas cosechadas, mientras que el año con menor superficie cosechada fue 2002, con 25,739 tareas.
En la última década, la producción se ha mantenido más estable, con cifras cercanas a las 55,000 a 65,000 tareas anuales. En los años recientes, 2022 y 2023 registraron alrededor de 55,000 tareas, y para 2024 se estima un leve aumento a 56,254 tareas. Esto refleja una estabilización en la superficie cosechada tras variaciones más pronunciadas en la década de 2010.
La tendencia general sugiere una expansión inicial, seguida de un ajuste hacia un nivel más constante de superficie cosechada en los últimos años, lo que podría indicar un equilibrio entre la oferta y la demanda de berenjenas en el mercado nacional e internacional.</t>
  </si>
  <si>
    <t>En 2022, la producción de berenjena en la República Dominicana alcanzó un total de 559,718 quintales, distribuidos entre diversas regiones. Las principales zonas productoras fueron el Sur y el Suroeste, con 192,204 y 191,177 quintales respectivamente, representando juntos más del 68% de la producción total.
Otras regiones con una producción significativa incluyen Norcentral, con 81,757 quintales, y el Norte, con 51,128 quintales. En contraste, las regiones con menor producción fueron el Nordeste y el Este, con 7,403 y 6,569 quintales respectivamente.
Este reparto muestra una fuerte concentración de la producción en las regiones del Sur y Suroeste, lo que sugiere que estas áreas poseen las mejores condiciones para el cultivo de berenjena en el país, ya sea por el clima, la calidad del suelo o la experiencia en el cultivo. Las diferencias en la producción entre regiones reflejan la variabilidad en la capacidad de producción agrícola en la República Dominicana.</t>
  </si>
  <si>
    <t>Entre 2002 y 2024, la producción de berenjena en la República Dominicana ha mostrado una tendencia general de crecimiento con fluctuaciones. El pico de producción se alcanzó en 2021 con 613,343 quintales, mientras que el año con menor producción fue 2002, con 226,922 quintales.
En la última década, la producción ha sido relativamente alta y estable, con cifras que oscilan entre los 490,000 y más de 600,000 quintales anuales. Después de un descenso en 2022 y 2023, la producción se recupera en 2024, alcanzando los 559,718 quintales.
El crecimiento general de la producción de berenjena a lo largo de los años refleja un fortalecimiento en la capacidad de producción del país, aunque con algunas variaciones que podrían deberse a factores climáticos, tecnológicos o de mercado. La estabilidad reciente indica un nivel consistente de oferta en el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</si>
</sst>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11"/>
      <color theme="0"/>
      <name val="Calibri"/>
      <family val="2"/>
      <scheme val="minor"/>
    </font>
    <font>
      <b/>
      <sz val="18"/>
      <color theme="1"/>
      <name val="Arial"/>
      <family val="2"/>
    </font>
    <font>
      <b/>
      <sz val="12"/>
      <color theme="1"/>
      <name val="Calibri"/>
      <scheme val="minor"/>
    </font>
    <font>
      <b/>
      <sz val="8"/>
      <color theme="1"/>
      <name val="Calibri"/>
      <scheme val="minor"/>
    </font>
    <font>
      <sz val="10"/>
      <name val="Arial"/>
      <family val="2"/>
    </font>
    <font>
      <b/>
      <sz val="10"/>
      <name val="Arial"/>
      <family val="2"/>
    </font>
    <font>
      <b/>
      <sz val="10"/>
      <color rgb="FF000000"/>
      <name val="Arial"/>
      <family val="2"/>
    </font>
    <font>
      <b/>
      <sz val="10"/>
      <name val="Calibri"/>
      <family val="2"/>
    </font>
    <font>
      <sz val="10"/>
      <name val="Calibri"/>
      <family val="2"/>
    </font>
    <font>
      <b/>
      <sz val="7"/>
      <name val="Arial"/>
      <family val="2"/>
    </font>
    <font>
      <sz val="7"/>
      <name val="Arial"/>
      <family val="2"/>
    </font>
    <font>
      <i/>
      <sz val="7"/>
      <color rgb="FF000000"/>
      <name val="Arial"/>
      <family val="2"/>
    </font>
  </fonts>
  <fills count="7">
    <fill>
      <patternFill patternType="none"/>
    </fill>
    <fill>
      <patternFill patternType="gray125"/>
    </fill>
    <fill>
      <patternFill patternType="solid">
        <fgColor theme="4" tint="-0.499984740745262"/>
        <bgColor indexed="64"/>
      </patternFill>
    </fill>
    <fill>
      <patternFill patternType="solid">
        <fgColor theme="9" tint="0.59999389629810485"/>
        <bgColor indexed="64"/>
      </patternFill>
    </fill>
    <fill>
      <patternFill patternType="solid">
        <fgColor rgb="FF99CC99"/>
        <bgColor rgb="FF99CCFF"/>
      </patternFill>
    </fill>
    <fill>
      <patternFill patternType="solid">
        <fgColor rgb="FFCCFFCC"/>
        <bgColor rgb="FFCCFFFF"/>
      </patternFill>
    </fill>
    <fill>
      <patternFill patternType="solid">
        <fgColor rgb="FFFFFFFF"/>
        <bgColor rgb="FFFFFFCC"/>
      </patternFill>
    </fill>
  </fills>
  <borders count="11">
    <border>
      <left/>
      <right/>
      <top/>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0" fontId="5" fillId="0" borderId="0"/>
    <xf numFmtId="9" fontId="5" fillId="0" borderId="0" applyFont="0" applyFill="0" applyBorder="0" applyAlignment="0" applyProtection="0"/>
  </cellStyleXfs>
  <cellXfs count="34">
    <xf numFmtId="0" fontId="0" fillId="0" borderId="0" xfId="0"/>
    <xf numFmtId="0" fontId="2" fillId="0" borderId="0" xfId="0" applyFont="1" applyAlignment="1">
      <alignment horizontal="center" vertical="center"/>
    </xf>
    <xf numFmtId="0" fontId="1" fillId="2" borderId="1" xfId="0" applyFont="1" applyFill="1" applyBorder="1"/>
    <xf numFmtId="0" fontId="0" fillId="0" borderId="2" xfId="0" applyBorder="1"/>
    <xf numFmtId="0" fontId="3" fillId="3" borderId="0" xfId="0" applyFont="1" applyFill="1" applyAlignment="1">
      <alignment horizontal="center" vertical="center" wrapText="1"/>
    </xf>
    <xf numFmtId="0" fontId="4" fillId="0" borderId="0" xfId="0" applyFont="1"/>
    <xf numFmtId="0" fontId="5" fillId="0" borderId="0" xfId="1"/>
    <xf numFmtId="0" fontId="6" fillId="0" borderId="0" xfId="1" applyFont="1" applyAlignment="1">
      <alignment horizontal="center" vertical="center" wrapText="1"/>
    </xf>
    <xf numFmtId="0" fontId="7" fillId="4" borderId="3" xfId="1" applyFont="1" applyFill="1" applyBorder="1" applyAlignment="1">
      <alignment horizontal="center"/>
    </xf>
    <xf numFmtId="0" fontId="7" fillId="4" borderId="4" xfId="1" applyFont="1" applyFill="1" applyBorder="1" applyAlignment="1">
      <alignment horizontal="center"/>
    </xf>
    <xf numFmtId="0" fontId="6" fillId="5" borderId="5" xfId="1" applyFont="1" applyFill="1" applyBorder="1"/>
    <xf numFmtId="3" fontId="6" fillId="5" borderId="6" xfId="1" applyNumberFormat="1" applyFont="1" applyFill="1" applyBorder="1"/>
    <xf numFmtId="0" fontId="5" fillId="0" borderId="7" xfId="1" applyBorder="1"/>
    <xf numFmtId="3" fontId="5" fillId="0" borderId="8" xfId="1" applyNumberFormat="1" applyBorder="1"/>
    <xf numFmtId="164" fontId="0" fillId="0" borderId="0" xfId="2" applyNumberFormat="1" applyFont="1"/>
    <xf numFmtId="0" fontId="5" fillId="0" borderId="9" xfId="1" applyBorder="1"/>
    <xf numFmtId="3" fontId="5" fillId="0" borderId="10" xfId="1" applyNumberFormat="1" applyBorder="1"/>
    <xf numFmtId="0" fontId="8" fillId="0" borderId="0" xfId="1" applyFont="1" applyAlignment="1">
      <alignment horizontal="left" vertical="center" wrapText="1"/>
    </xf>
    <xf numFmtId="0" fontId="5" fillId="0" borderId="5" xfId="1" applyBorder="1"/>
    <xf numFmtId="3" fontId="5" fillId="0" borderId="6" xfId="1" applyNumberFormat="1" applyBorder="1" applyAlignment="1">
      <alignment horizontal="right"/>
    </xf>
    <xf numFmtId="3" fontId="5" fillId="0" borderId="8" xfId="1" applyNumberFormat="1" applyBorder="1" applyAlignment="1">
      <alignment horizontal="right"/>
    </xf>
    <xf numFmtId="0" fontId="10" fillId="6" borderId="0" xfId="1" applyFont="1" applyFill="1" applyAlignment="1">
      <alignment horizontal="left" vertical="center" wrapText="1"/>
    </xf>
    <xf numFmtId="0" fontId="11" fillId="6" borderId="0" xfId="1" applyFont="1" applyFill="1"/>
    <xf numFmtId="0" fontId="12" fillId="6" borderId="0" xfId="1" applyFont="1" applyFill="1"/>
    <xf numFmtId="0" fontId="11" fillId="6" borderId="0" xfId="1" applyFont="1" applyFill="1" applyAlignment="1">
      <alignment horizontal="left" wrapText="1"/>
    </xf>
    <xf numFmtId="0" fontId="11" fillId="6" borderId="0" xfId="1" applyFont="1" applyFill="1" applyAlignment="1">
      <alignment wrapText="1"/>
    </xf>
    <xf numFmtId="0" fontId="12" fillId="6" borderId="0" xfId="1" applyFont="1" applyFill="1" applyAlignment="1">
      <alignment wrapText="1"/>
    </xf>
    <xf numFmtId="0" fontId="11" fillId="6" borderId="0" xfId="1" applyFont="1" applyFill="1" applyAlignment="1">
      <alignment horizontal="left" vertical="center"/>
    </xf>
    <xf numFmtId="0" fontId="5" fillId="0" borderId="0" xfId="1" applyAlignment="1">
      <alignment horizontal="center"/>
    </xf>
    <xf numFmtId="0" fontId="5" fillId="0" borderId="0" xfId="1" applyAlignment="1">
      <alignment horizontal="center" wrapText="1"/>
    </xf>
    <xf numFmtId="0" fontId="5" fillId="0" borderId="0" xfId="1" applyAlignment="1">
      <alignment horizontal="left" wrapText="1"/>
    </xf>
    <xf numFmtId="0" fontId="5" fillId="0" borderId="0" xfId="1" applyAlignment="1">
      <alignment horizontal="left" vertical="center" wrapText="1"/>
    </xf>
    <xf numFmtId="0" fontId="5" fillId="0" borderId="0" xfId="1" applyAlignment="1">
      <alignment horizontal="left" vertical="center"/>
    </xf>
    <xf numFmtId="0" fontId="5" fillId="0" borderId="0" xfId="1" applyAlignment="1">
      <alignment horizontal="left"/>
    </xf>
  </cellXfs>
  <cellStyles count="3">
    <cellStyle name="Normal" xfId="0" builtinId="0"/>
    <cellStyle name="Normal 2" xfId="1" xr:uid="{FF0E4ACC-4F69-4D56-98C4-4D9BA39BAC37}"/>
    <cellStyle name="Porcentaje 2" xfId="2" xr:uid="{09563B92-7CE9-4667-8B5F-3B8D4EF0A0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DO">
                <a:solidFill>
                  <a:sysClr val="windowText" lastClr="000000"/>
                </a:solidFill>
              </a:rPr>
              <a:t>República Dominicana. Cantidad de Tareas Sembradas por Regional. Año: 2022</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19544253363016531"/>
          <c:y val="0.26681370968979756"/>
          <c:w val="0.41138141413537732"/>
          <c:h val="0.63391229605071298"/>
        </c:manualLayout>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2B38-470E-9563-F7B2208816F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2B38-470E-9563-F7B2208816F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2B38-470E-9563-F7B2208816F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2B38-470E-9563-F7B2208816FB}"/>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2B38-470E-9563-F7B2208816FB}"/>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2B38-470E-9563-F7B2208816FB}"/>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2B38-470E-9563-F7B2208816FB}"/>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2B38-470E-9563-F7B2208816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Cuadro_1!$A$11:$A$18</c:f>
              <c:strCache>
                <c:ptCount val="8"/>
                <c:pt idx="0">
                  <c:v>Norte</c:v>
                </c:pt>
                <c:pt idx="1">
                  <c:v>Nordeste</c:v>
                </c:pt>
                <c:pt idx="2">
                  <c:v>Noroeste</c:v>
                </c:pt>
                <c:pt idx="3">
                  <c:v>Norcentral</c:v>
                </c:pt>
                <c:pt idx="4">
                  <c:v>Central</c:v>
                </c:pt>
                <c:pt idx="5">
                  <c:v>Sur</c:v>
                </c:pt>
                <c:pt idx="6">
                  <c:v>Suroeste</c:v>
                </c:pt>
                <c:pt idx="7">
                  <c:v>Este</c:v>
                </c:pt>
              </c:strCache>
            </c:strRef>
          </c:cat>
          <c:val>
            <c:numRef>
              <c:f>Cuadro_1!$B$11:$B$18</c:f>
              <c:numCache>
                <c:formatCode>#,##0</c:formatCode>
                <c:ptCount val="8"/>
                <c:pt idx="0">
                  <c:v>1370.29</c:v>
                </c:pt>
                <c:pt idx="1">
                  <c:v>399.96000000000004</c:v>
                </c:pt>
                <c:pt idx="2">
                  <c:v>1194.31</c:v>
                </c:pt>
                <c:pt idx="3">
                  <c:v>2811.1</c:v>
                </c:pt>
                <c:pt idx="4">
                  <c:v>884.58</c:v>
                </c:pt>
                <c:pt idx="5">
                  <c:v>2236.0500000000002</c:v>
                </c:pt>
                <c:pt idx="6">
                  <c:v>14260.310000000001</c:v>
                </c:pt>
                <c:pt idx="7">
                  <c:v>236.11</c:v>
                </c:pt>
              </c:numCache>
            </c:numRef>
          </c:val>
          <c:extLst>
            <c:ext xmlns:c16="http://schemas.microsoft.com/office/drawing/2014/chart" uri="{C3380CC4-5D6E-409C-BE32-E72D297353CC}">
              <c16:uniqueId val="{00000010-2B38-470E-9563-F7B2208816F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s-DO">
                <a:solidFill>
                  <a:sysClr val="windowText" lastClr="000000"/>
                </a:solidFill>
              </a:rPr>
              <a:t>República Dominicana. Cantidad de Tareas Cosechadas por Regional. </a:t>
            </a:r>
          </a:p>
          <a:p>
            <a:pPr>
              <a:defRPr>
                <a:solidFill>
                  <a:sysClr val="windowText" lastClr="000000"/>
                </a:solidFill>
              </a:defRPr>
            </a:pPr>
            <a:r>
              <a:rPr lang="es-DO">
                <a:solidFill>
                  <a:sysClr val="windowText" lastClr="000000"/>
                </a:solidFill>
              </a:rPr>
              <a:t>Año: 2022</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s-ES"/>
        </a:p>
      </c:txPr>
    </c:title>
    <c:autoTitleDeleted val="0"/>
    <c:plotArea>
      <c:layout>
        <c:manualLayout>
          <c:layoutTarget val="inner"/>
          <c:xMode val="edge"/>
          <c:yMode val="edge"/>
          <c:x val="0.23660263284210092"/>
          <c:y val="0.33214266584023938"/>
          <c:w val="0.42270453547392178"/>
          <c:h val="0.63344061584138722"/>
        </c:manualLayout>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48E4-45DE-9E84-E3BE5FCE695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48E4-45DE-9E84-E3BE5FCE6950}"/>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48E4-45DE-9E84-E3BE5FCE6950}"/>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48E4-45DE-9E84-E3BE5FCE6950}"/>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48E4-45DE-9E84-E3BE5FCE6950}"/>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48E4-45DE-9E84-E3BE5FCE6950}"/>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48E4-45DE-9E84-E3BE5FCE6950}"/>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48E4-45DE-9E84-E3BE5FCE6950}"/>
              </c:ext>
            </c:extLst>
          </c:dPt>
          <c:dLbls>
            <c:dLbl>
              <c:idx val="0"/>
              <c:layout>
                <c:manualLayout>
                  <c:x val="-5.4474708171206275E-2"/>
                  <c:y val="-9.71817298347910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E4-45DE-9E84-E3BE5FCE6950}"/>
                </c:ext>
              </c:extLst>
            </c:dLbl>
            <c:dLbl>
              <c:idx val="1"/>
              <c:layout>
                <c:manualLayout>
                  <c:x val="1.8158236057068695E-2"/>
                  <c:y val="-0.1010689990281826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E4-45DE-9E84-E3BE5FCE6950}"/>
                </c:ext>
              </c:extLst>
            </c:dLbl>
            <c:dLbl>
              <c:idx val="6"/>
              <c:layout>
                <c:manualLayout>
                  <c:x val="-4.6692607003891003E-2"/>
                  <c:y val="-5.83090379008746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8E4-45DE-9E84-E3BE5FCE6950}"/>
                </c:ext>
              </c:extLst>
            </c:dLbl>
            <c:dLbl>
              <c:idx val="7"/>
              <c:layout>
                <c:manualLayout>
                  <c:x val="1.0376134889753471E-2"/>
                  <c:y val="-5.442176870748299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8E4-45DE-9E84-E3BE5FCE695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Cuadro_3!$A$11:$A$18</c:f>
              <c:strCache>
                <c:ptCount val="8"/>
                <c:pt idx="0">
                  <c:v>Norte</c:v>
                </c:pt>
                <c:pt idx="1">
                  <c:v>Nordeste</c:v>
                </c:pt>
                <c:pt idx="2">
                  <c:v>Noroeste</c:v>
                </c:pt>
                <c:pt idx="3">
                  <c:v>Norcentral</c:v>
                </c:pt>
                <c:pt idx="4">
                  <c:v>Central</c:v>
                </c:pt>
                <c:pt idx="5">
                  <c:v>Sur</c:v>
                </c:pt>
                <c:pt idx="6">
                  <c:v>Suroeste</c:v>
                </c:pt>
                <c:pt idx="7">
                  <c:v>Este</c:v>
                </c:pt>
              </c:strCache>
            </c:strRef>
          </c:cat>
          <c:val>
            <c:numRef>
              <c:f>Cuadro_3!$B$11:$B$18</c:f>
              <c:numCache>
                <c:formatCode>#,##0</c:formatCode>
                <c:ptCount val="8"/>
                <c:pt idx="0">
                  <c:v>1179.42</c:v>
                </c:pt>
                <c:pt idx="1">
                  <c:v>1987.88</c:v>
                </c:pt>
                <c:pt idx="2">
                  <c:v>2305.81</c:v>
                </c:pt>
                <c:pt idx="3">
                  <c:v>10238</c:v>
                </c:pt>
                <c:pt idx="4">
                  <c:v>950.8</c:v>
                </c:pt>
                <c:pt idx="5">
                  <c:v>12269.89</c:v>
                </c:pt>
                <c:pt idx="6">
                  <c:v>26923.02</c:v>
                </c:pt>
                <c:pt idx="7">
                  <c:v>399.03999999999996</c:v>
                </c:pt>
              </c:numCache>
            </c:numRef>
          </c:val>
          <c:extLst>
            <c:ext xmlns:c16="http://schemas.microsoft.com/office/drawing/2014/chart" uri="{C3380CC4-5D6E-409C-BE32-E72D297353CC}">
              <c16:uniqueId val="{00000010-48E4-45DE-9E84-E3BE5FCE695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r"/>
      <c:layout>
        <c:manualLayout>
          <c:xMode val="edge"/>
          <c:yMode val="edge"/>
          <c:x val="0.80771285884984212"/>
          <c:y val="0.34954140936464573"/>
          <c:w val="0.14300050042382834"/>
          <c:h val="0.5247850141181332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r>
              <a:rPr lang="en-US" b="1">
                <a:solidFill>
                  <a:sysClr val="windowText" lastClr="000000"/>
                </a:solidFill>
              </a:rPr>
              <a:t>República Dominicana. Cantidad de Tareas Sembradas</a:t>
            </a:r>
            <a:r>
              <a:rPr lang="en-US" b="1" baseline="0">
                <a:solidFill>
                  <a:sysClr val="windowText" lastClr="000000"/>
                </a:solidFill>
              </a:rPr>
              <a:t> </a:t>
            </a:r>
            <a:r>
              <a:rPr lang="en-US" b="1">
                <a:solidFill>
                  <a:sysClr val="windowText" lastClr="000000"/>
                </a:solidFill>
              </a:rPr>
              <a:t>por Año. </a:t>
            </a:r>
          </a:p>
          <a:p>
            <a:pPr>
              <a:defRPr b="1">
                <a:solidFill>
                  <a:sysClr val="windowText" lastClr="000000"/>
                </a:solidFill>
              </a:defRPr>
            </a:pPr>
            <a:r>
              <a:rPr lang="en-US" b="1">
                <a:solidFill>
                  <a:sysClr val="windowText" lastClr="000000"/>
                </a:solidFill>
              </a:rPr>
              <a:t>Período: 2002-2024</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endParaRPr lang="es-ES"/>
        </a:p>
      </c:txPr>
    </c:title>
    <c:autoTitleDeleted val="0"/>
    <c:plotArea>
      <c:layout/>
      <c:barChart>
        <c:barDir val="col"/>
        <c:grouping val="clustered"/>
        <c:varyColors val="0"/>
        <c:ser>
          <c:idx val="1"/>
          <c:order val="0"/>
          <c:tx>
            <c:strRef>
              <c:f>Cuadro_2!$B$9</c:f>
              <c:strCache>
                <c:ptCount val="1"/>
                <c:pt idx="0">
                  <c:v>Tareas</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Cuadro_2!$A$10:$A$32</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Cuadro_2!$B$10:$B$32</c:f>
              <c:numCache>
                <c:formatCode>#,##0</c:formatCode>
                <c:ptCount val="23"/>
                <c:pt idx="0">
                  <c:v>13684</c:v>
                </c:pt>
                <c:pt idx="1">
                  <c:v>15906</c:v>
                </c:pt>
                <c:pt idx="2">
                  <c:v>18414</c:v>
                </c:pt>
                <c:pt idx="3">
                  <c:v>18071</c:v>
                </c:pt>
                <c:pt idx="4">
                  <c:v>15965</c:v>
                </c:pt>
                <c:pt idx="5">
                  <c:v>15993</c:v>
                </c:pt>
                <c:pt idx="6">
                  <c:v>17490</c:v>
                </c:pt>
                <c:pt idx="7">
                  <c:v>19229</c:v>
                </c:pt>
                <c:pt idx="8">
                  <c:v>15190</c:v>
                </c:pt>
                <c:pt idx="9">
                  <c:v>19213</c:v>
                </c:pt>
                <c:pt idx="10">
                  <c:v>19536</c:v>
                </c:pt>
                <c:pt idx="11">
                  <c:v>20738</c:v>
                </c:pt>
                <c:pt idx="12">
                  <c:v>25865</c:v>
                </c:pt>
                <c:pt idx="13">
                  <c:v>21624</c:v>
                </c:pt>
                <c:pt idx="14">
                  <c:v>21920</c:v>
                </c:pt>
                <c:pt idx="15">
                  <c:v>23797</c:v>
                </c:pt>
                <c:pt idx="16">
                  <c:v>22770</c:v>
                </c:pt>
                <c:pt idx="17">
                  <c:v>21804</c:v>
                </c:pt>
                <c:pt idx="18">
                  <c:v>18108.500000000007</c:v>
                </c:pt>
                <c:pt idx="19">
                  <c:v>17634</c:v>
                </c:pt>
                <c:pt idx="20">
                  <c:v>23392.932299999997</c:v>
                </c:pt>
                <c:pt idx="21">
                  <c:v>32891.859210757779</c:v>
                </c:pt>
                <c:pt idx="22">
                  <c:v>24797</c:v>
                </c:pt>
              </c:numCache>
            </c:numRef>
          </c:val>
          <c:extLst>
            <c:ext xmlns:c16="http://schemas.microsoft.com/office/drawing/2014/chart" uri="{C3380CC4-5D6E-409C-BE32-E72D297353CC}">
              <c16:uniqueId val="{00000000-FFE0-4E77-BF7A-5DFBA3608D3B}"/>
            </c:ext>
          </c:extLst>
        </c:ser>
        <c:dLbls>
          <c:dLblPos val="outEnd"/>
          <c:showLegendKey val="0"/>
          <c:showVal val="1"/>
          <c:showCatName val="0"/>
          <c:showSerName val="0"/>
          <c:showPercent val="0"/>
          <c:showBubbleSize val="0"/>
        </c:dLbls>
        <c:gapWidth val="100"/>
        <c:overlap val="-24"/>
        <c:axId val="2130398736"/>
        <c:axId val="2130399152"/>
      </c:barChart>
      <c:catAx>
        <c:axId val="213039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30399152"/>
        <c:crosses val="autoZero"/>
        <c:auto val="1"/>
        <c:lblAlgn val="ctr"/>
        <c:lblOffset val="100"/>
        <c:noMultiLvlLbl val="0"/>
      </c:catAx>
      <c:valAx>
        <c:axId val="2130399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2130398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r>
              <a:rPr lang="en-US">
                <a:solidFill>
                  <a:sysClr val="windowText" lastClr="000000"/>
                </a:solidFill>
              </a:rPr>
              <a:t>República Dominicana. Cantidad de Tareas Cosechadas por Año. </a:t>
            </a:r>
          </a:p>
          <a:p>
            <a:pPr>
              <a:defRPr/>
            </a:pPr>
            <a:r>
              <a:rPr lang="en-US">
                <a:solidFill>
                  <a:sysClr val="windowText" lastClr="000000"/>
                </a:solidFill>
              </a:rPr>
              <a:t>Período: 2002-2024</a:t>
            </a:r>
          </a:p>
        </c:rich>
      </c:tx>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es-ES"/>
        </a:p>
      </c:txPr>
    </c:title>
    <c:autoTitleDeleted val="0"/>
    <c:plotArea>
      <c:layout/>
      <c:lineChart>
        <c:grouping val="standard"/>
        <c:varyColors val="0"/>
        <c:ser>
          <c:idx val="0"/>
          <c:order val="0"/>
          <c:tx>
            <c:strRef>
              <c:f>Cuadro_4!$B$9</c:f>
              <c:strCache>
                <c:ptCount val="1"/>
                <c:pt idx="0">
                  <c:v>Tareas</c:v>
                </c:pt>
              </c:strCache>
            </c:strRef>
          </c:tx>
          <c:spPr>
            <a:ln w="22225" cap="rnd">
              <a:solidFill>
                <a:schemeClr val="accent1"/>
              </a:solidFill>
              <a:round/>
            </a:ln>
            <a:effectLst/>
          </c:spPr>
          <c:marker>
            <c:symbol val="none"/>
          </c:marker>
          <c:cat>
            <c:numRef>
              <c:f>Cuadro_4!$A$10:$A$32</c:f>
              <c:numCache>
                <c:formatCode>General</c:formatCod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numCache>
            </c:numRef>
          </c:cat>
          <c:val>
            <c:numRef>
              <c:f>Cuadro_4!$B$10:$B$32</c:f>
              <c:numCache>
                <c:formatCode>#,##0</c:formatCode>
                <c:ptCount val="23"/>
                <c:pt idx="0">
                  <c:v>25739</c:v>
                </c:pt>
                <c:pt idx="1">
                  <c:v>40671</c:v>
                </c:pt>
                <c:pt idx="2">
                  <c:v>40794</c:v>
                </c:pt>
                <c:pt idx="3">
                  <c:v>43849</c:v>
                </c:pt>
                <c:pt idx="4">
                  <c:v>58243</c:v>
                </c:pt>
                <c:pt idx="5">
                  <c:v>54783</c:v>
                </c:pt>
                <c:pt idx="6">
                  <c:v>62075</c:v>
                </c:pt>
                <c:pt idx="7">
                  <c:v>54672</c:v>
                </c:pt>
                <c:pt idx="8">
                  <c:v>71936</c:v>
                </c:pt>
                <c:pt idx="9">
                  <c:v>82755</c:v>
                </c:pt>
                <c:pt idx="10">
                  <c:v>75183</c:v>
                </c:pt>
                <c:pt idx="11">
                  <c:v>77778</c:v>
                </c:pt>
                <c:pt idx="12">
                  <c:v>72192</c:v>
                </c:pt>
                <c:pt idx="13">
                  <c:v>71956</c:v>
                </c:pt>
                <c:pt idx="14">
                  <c:v>60890</c:v>
                </c:pt>
                <c:pt idx="15">
                  <c:v>58565</c:v>
                </c:pt>
                <c:pt idx="16">
                  <c:v>62606</c:v>
                </c:pt>
                <c:pt idx="17">
                  <c:v>65109</c:v>
                </c:pt>
                <c:pt idx="18">
                  <c:v>65990</c:v>
                </c:pt>
                <c:pt idx="19">
                  <c:v>68091.199999999997</c:v>
                </c:pt>
                <c:pt idx="20">
                  <c:v>55241</c:v>
                </c:pt>
                <c:pt idx="21">
                  <c:v>55073</c:v>
                </c:pt>
                <c:pt idx="22">
                  <c:v>56253.726346000003</c:v>
                </c:pt>
              </c:numCache>
            </c:numRef>
          </c:val>
          <c:smooth val="0"/>
          <c:extLst>
            <c:ext xmlns:c16="http://schemas.microsoft.com/office/drawing/2014/chart" uri="{C3380CC4-5D6E-409C-BE32-E72D297353CC}">
              <c16:uniqueId val="{00000000-09F9-4878-8E7E-CE2FE3E04EAC}"/>
            </c:ext>
          </c:extLst>
        </c:ser>
        <c:dLbls>
          <c:showLegendKey val="0"/>
          <c:showVal val="0"/>
          <c:showCatName val="0"/>
          <c:showSerName val="0"/>
          <c:showPercent val="0"/>
          <c:showBubbleSize val="0"/>
        </c:dLbls>
        <c:smooth val="0"/>
        <c:axId val="1965161696"/>
        <c:axId val="1965158368"/>
      </c:lineChart>
      <c:catAx>
        <c:axId val="1965161696"/>
        <c:scaling>
          <c:orientation val="minMax"/>
        </c:scaling>
        <c:delete val="0"/>
        <c:axPos val="b"/>
        <c:majorGridlines>
          <c:spPr>
            <a:ln w="9525" cap="flat" cmpd="sng" algn="ctr">
              <a:solidFill>
                <a:schemeClr val="dk1">
                  <a:lumMod val="15000"/>
                  <a:lumOff val="85000"/>
                  <a:alpha val="54000"/>
                </a:schemeClr>
              </a:solidFill>
              <a:round/>
            </a:ln>
            <a:effectLst/>
          </c:spPr>
        </c:majorGridlines>
        <c:minorGridlines>
          <c:spPr>
            <a:ln w="9525" cap="flat" cmpd="sng" algn="ctr">
              <a:solidFill>
                <a:schemeClr val="dk1">
                  <a:lumMod val="15000"/>
                  <a:lumOff val="85000"/>
                  <a:alpha val="51000"/>
                </a:schemeClr>
              </a:solidFill>
              <a:round/>
            </a:ln>
            <a:effectLst/>
          </c:spPr>
        </c:min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s-ES"/>
          </a:p>
        </c:txPr>
        <c:crossAx val="1965158368"/>
        <c:crosses val="autoZero"/>
        <c:auto val="1"/>
        <c:lblAlgn val="ctr"/>
        <c:lblOffset val="100"/>
        <c:noMultiLvlLbl val="0"/>
      </c:catAx>
      <c:valAx>
        <c:axId val="1965158368"/>
        <c:scaling>
          <c:orientation val="minMax"/>
        </c:scaling>
        <c:delete val="0"/>
        <c:axPos val="l"/>
        <c:majorGridlines>
          <c:spPr>
            <a:ln w="9525" cap="flat" cmpd="sng" algn="ctr">
              <a:solidFill>
                <a:schemeClr val="dk1">
                  <a:lumMod val="15000"/>
                  <a:lumOff val="85000"/>
                  <a:alpha val="54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ES"/>
          </a:p>
        </c:txPr>
        <c:crossAx val="1965161696"/>
        <c:crosses val="autoZero"/>
        <c:crossBetween val="between"/>
      </c:valAx>
      <c:spPr>
        <a:pattFill prst="ltDnDiag">
          <a:fgClr>
            <a:schemeClr val="dk1">
              <a:lumMod val="15000"/>
              <a:lumOff val="85000"/>
            </a:schemeClr>
          </a:fgClr>
          <a:bgClr>
            <a:schemeClr val="lt1"/>
          </a:bgClr>
        </a:patt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r>
              <a:rPr lang="en-US" b="1">
                <a:solidFill>
                  <a:sysClr val="windowText" lastClr="000000"/>
                </a:solidFill>
              </a:rPr>
              <a:t>República Dominicana. Producción por Año. Período: 2002-2024</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ysClr val="windowText" lastClr="000000"/>
              </a:solidFill>
              <a:latin typeface="+mn-lt"/>
              <a:ea typeface="+mn-ea"/>
              <a:cs typeface="+mn-cs"/>
            </a:defRPr>
          </a:pPr>
          <a:endParaRPr lang="es-ES"/>
        </a:p>
      </c:txPr>
    </c:title>
    <c:autoTitleDeleted val="0"/>
    <c:plotArea>
      <c:layout/>
      <c:scatterChart>
        <c:scatterStyle val="lineMarker"/>
        <c:varyColors val="0"/>
        <c:ser>
          <c:idx val="0"/>
          <c:order val="0"/>
          <c:tx>
            <c:strRef>
              <c:f>Cuadro_6!$B$8:$B$9</c:f>
              <c:strCache>
                <c:ptCount val="2"/>
                <c:pt idx="0">
                  <c:v>República Dominicana. Producción de Berenjena por Año. Período: 2002-2024*</c:v>
                </c:pt>
                <c:pt idx="1">
                  <c:v>Quintales</c:v>
                </c:pt>
              </c:strCache>
            </c:strRef>
          </c:tx>
          <c:spPr>
            <a:ln w="9525" cap="flat" cmpd="sng" algn="ctr">
              <a:solidFill>
                <a:schemeClr val="accent1">
                  <a:alpha val="70000"/>
                </a:schemeClr>
              </a:solidFill>
              <a:prstDash val="sysDot"/>
              <a:round/>
            </a:ln>
            <a:effectLst/>
          </c:spPr>
          <c:marker>
            <c:symbol val="circle"/>
            <c:size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xVal>
            <c:strRef>
              <c:f>Cuadro_6!$A$10:$A$34</c:f>
              <c:strCache>
                <c:ptCount val="25"/>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FUENTES: Ministerio de Agricultura de la República Dominicana.</c:v>
                </c:pt>
                <c:pt idx="24">
                  <c:v>1/ Datos preliminares a Enero-Junio 2024</c:v>
                </c:pt>
              </c:strCache>
            </c:strRef>
          </c:xVal>
          <c:yVal>
            <c:numRef>
              <c:f>Cuadro_6!$B$10:$B$34</c:f>
              <c:numCache>
                <c:formatCode>#,##0</c:formatCode>
                <c:ptCount val="25"/>
                <c:pt idx="0">
                  <c:v>226922</c:v>
                </c:pt>
                <c:pt idx="1">
                  <c:v>350248</c:v>
                </c:pt>
                <c:pt idx="2">
                  <c:v>384391</c:v>
                </c:pt>
                <c:pt idx="3">
                  <c:v>412943</c:v>
                </c:pt>
                <c:pt idx="4">
                  <c:v>490393</c:v>
                </c:pt>
                <c:pt idx="5">
                  <c:v>430794</c:v>
                </c:pt>
                <c:pt idx="6">
                  <c:v>532971</c:v>
                </c:pt>
                <c:pt idx="7">
                  <c:v>420317</c:v>
                </c:pt>
                <c:pt idx="8">
                  <c:v>519129</c:v>
                </c:pt>
                <c:pt idx="9">
                  <c:v>600477</c:v>
                </c:pt>
                <c:pt idx="10">
                  <c:v>490383</c:v>
                </c:pt>
                <c:pt idx="11">
                  <c:v>535304</c:v>
                </c:pt>
                <c:pt idx="12">
                  <c:v>525799</c:v>
                </c:pt>
                <c:pt idx="13">
                  <c:v>535343</c:v>
                </c:pt>
                <c:pt idx="14">
                  <c:v>489498</c:v>
                </c:pt>
                <c:pt idx="15">
                  <c:v>462306.99999999988</c:v>
                </c:pt>
                <c:pt idx="16">
                  <c:v>533756</c:v>
                </c:pt>
                <c:pt idx="17">
                  <c:v>550166</c:v>
                </c:pt>
                <c:pt idx="18">
                  <c:v>591954</c:v>
                </c:pt>
                <c:pt idx="19">
                  <c:v>613343</c:v>
                </c:pt>
                <c:pt idx="20">
                  <c:v>545449.5</c:v>
                </c:pt>
                <c:pt idx="21">
                  <c:v>542267.81298426865</c:v>
                </c:pt>
                <c:pt idx="22">
                  <c:v>559718.11292314727</c:v>
                </c:pt>
              </c:numCache>
            </c:numRef>
          </c:yVal>
          <c:smooth val="0"/>
          <c:extLst>
            <c:ext xmlns:c16="http://schemas.microsoft.com/office/drawing/2014/chart" uri="{C3380CC4-5D6E-409C-BE32-E72D297353CC}">
              <c16:uniqueId val="{00000000-F7B0-4BD1-924A-1142DB48DDEE}"/>
            </c:ext>
          </c:extLst>
        </c:ser>
        <c:dLbls>
          <c:showLegendKey val="0"/>
          <c:showVal val="0"/>
          <c:showCatName val="0"/>
          <c:showSerName val="0"/>
          <c:showPercent val="0"/>
          <c:showBubbleSize val="0"/>
        </c:dLbls>
        <c:axId val="152437456"/>
        <c:axId val="152435792"/>
      </c:scatterChart>
      <c:valAx>
        <c:axId val="152437456"/>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0" i="0" u="none" strike="noStrike" kern="1200" spc="0" baseline="0">
                <a:solidFill>
                  <a:schemeClr val="dk1">
                    <a:lumMod val="65000"/>
                    <a:lumOff val="35000"/>
                  </a:schemeClr>
                </a:solidFill>
                <a:latin typeface="+mn-lt"/>
                <a:ea typeface="+mn-ea"/>
                <a:cs typeface="+mn-cs"/>
              </a:defRPr>
            </a:pPr>
            <a:endParaRPr lang="es-ES"/>
          </a:p>
        </c:txPr>
        <c:crossAx val="152435792"/>
        <c:crosses val="autoZero"/>
        <c:crossBetween val="midCat"/>
      </c:valAx>
      <c:valAx>
        <c:axId val="152435792"/>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0" i="0" u="none" strike="noStrike" kern="1200" spc="0" baseline="0">
                <a:solidFill>
                  <a:schemeClr val="dk1">
                    <a:lumMod val="65000"/>
                    <a:lumOff val="35000"/>
                  </a:schemeClr>
                </a:solidFill>
                <a:latin typeface="+mn-lt"/>
                <a:ea typeface="+mn-ea"/>
                <a:cs typeface="+mn-cs"/>
              </a:defRPr>
            </a:pPr>
            <a:endParaRPr lang="es-ES"/>
          </a:p>
        </c:txPr>
        <c:crossAx val="152437456"/>
        <c:crosses val="autoZero"/>
        <c:crossBetween val="midCat"/>
      </c:valAx>
      <c:spPr>
        <a:gradFill>
          <a:gsLst>
            <a:gs pos="100000">
              <a:schemeClr val="lt1">
                <a:lumMod val="95000"/>
              </a:schemeClr>
            </a:gs>
            <a:gs pos="0">
              <a:schemeClr val="lt1">
                <a:alpha val="0"/>
              </a:schemeClr>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rich>
          <a:bodyPr spcFirstLastPara="1" vertOverflow="ellipsis" horzOverflow="overflow" wrap="square" lIns="0" tIns="0" rIns="0" bIns="0" anchor="ctr" anchorCtr="1"/>
          <a:lstStyle/>
          <a:p>
            <a:pPr algn="ctr" rtl="0">
              <a:defRPr b="1">
                <a:solidFill>
                  <a:sysClr val="windowText" lastClr="000000"/>
                </a:solidFill>
              </a:defRPr>
            </a:pPr>
            <a:r>
              <a:rPr lang="es-ES" sz="1400" b="1" i="0" u="none" strike="noStrike" baseline="0">
                <a:solidFill>
                  <a:sysClr val="windowText" lastClr="000000"/>
                </a:solidFill>
                <a:latin typeface="Calibri" panose="020F0502020204030204"/>
              </a:rPr>
              <a:t>República Dominicana. Producción por Regional</a:t>
            </a:r>
          </a:p>
          <a:p>
            <a:pPr algn="ctr" rtl="0">
              <a:defRPr b="1">
                <a:solidFill>
                  <a:sysClr val="windowText" lastClr="000000"/>
                </a:solidFill>
              </a:defRPr>
            </a:pPr>
            <a:r>
              <a:rPr lang="es-ES" sz="1400" b="1" i="0" u="none" strike="noStrike" baseline="0">
                <a:solidFill>
                  <a:sysClr val="windowText" lastClr="000000"/>
                </a:solidFill>
                <a:latin typeface="Calibri" panose="020F0502020204030204"/>
              </a:rPr>
              <a:t>Año: 2022</a:t>
            </a:r>
          </a:p>
        </cx:rich>
      </cx:tx>
    </cx:title>
    <cx:plotArea>
      <cx:plotAreaRegion>
        <cx:series layoutId="treemap" uniqueId="{7F286B60-6F42-4A04-BC1F-856BB26E4DEA}">
          <cx:dataId val="0"/>
          <cx:layoutPr/>
        </cx:series>
      </cx:plotAreaRegion>
    </cx:plotArea>
  </cx:chart>
  <cx:spPr>
    <a:no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2">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alpha val="54000"/>
          </a:schemeClr>
        </a:solidFill>
        <a:round/>
      </a:ln>
    </cs:spPr>
  </cs:gridlineMajor>
  <cs:gridlineMinor>
    <cs:lnRef idx="0"/>
    <cs:fillRef idx="0"/>
    <cs:effectRef idx="0"/>
    <cs:fontRef idx="minor">
      <a:schemeClr val="dk1"/>
    </cs:fontRef>
    <cs:spPr>
      <a:ln w="9525" cap="flat" cmpd="sng" algn="ctr">
        <a:solidFill>
          <a:schemeClr val="dk1">
            <a:lumMod val="15000"/>
            <a:lumOff val="85000"/>
            <a:alpha val="51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6.xml><?xml version="1.0" encoding="utf-8"?>
<cs:chartStyle xmlns:cs="http://schemas.microsoft.com/office/drawing/2012/chartStyle" xmlns:a="http://schemas.openxmlformats.org/drawingml/2006/main" id="246">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rnd">
        <a:solidFill>
          <a:schemeClr val="dk1">
            <a:lumMod val="20000"/>
            <a:lumOff val="80000"/>
          </a:schemeClr>
        </a:solidFill>
        <a:round/>
      </a:ln>
    </cs:spPr>
    <cs:defRPr sz="900" kern="120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effectRef idx="1"/>
    <cs:fontRef idx="minor">
      <a:schemeClr val="dk1"/>
    </cs:fontRef>
    <cs:spPr>
      <a:ln w="9525" cap="flat" cmpd="sng" algn="ctr">
        <a:solidFill>
          <a:schemeClr val="phClr">
            <a:alpha val="70000"/>
          </a:schemeClr>
        </a:solidFill>
        <a:prstDash val="sysDot"/>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rnd">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rnd">
        <a:solidFill>
          <a:schemeClr val="dk1">
            <a:lumMod val="65000"/>
            <a:lumOff val="35000"/>
          </a:schemeClr>
        </a:solidFill>
        <a:round/>
      </a:ln>
    </cs:spPr>
  </cs:downBar>
  <cs:dropLine>
    <cs:lnRef idx="0"/>
    <cs:fillRef idx="0"/>
    <cs:effectRef idx="0"/>
    <cs:fontRef idx="minor">
      <a:schemeClr val="dk1"/>
    </cs:fontRef>
    <cs:spPr>
      <a:ln w="9525" cap="rnd">
        <a:solidFill>
          <a:schemeClr val="dk1">
            <a:lumMod val="35000"/>
            <a:lumOff val="65000"/>
          </a:schemeClr>
        </a:solidFill>
        <a:round/>
      </a:ln>
    </cs:spPr>
  </cs:dropLine>
  <cs:errorBar>
    <cs:lnRef idx="0"/>
    <cs:fillRef idx="0"/>
    <cs:effectRef idx="0"/>
    <cs:fontRef idx="minor">
      <a:schemeClr val="dk1"/>
    </cs:fontRef>
    <cs:spPr>
      <a:ln w="9525" cap="rnd">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rnd">
        <a:solidFill>
          <a:schemeClr val="dk1">
            <a:lumMod val="35000"/>
            <a:lumOff val="65000"/>
          </a:schemeClr>
        </a:solidFill>
        <a:round/>
      </a:ln>
    </cs:spPr>
  </cs:hiLoLine>
  <cs:leaderLine>
    <cs:lnRef idx="0"/>
    <cs:fillRef idx="0"/>
    <cs:effectRef idx="0"/>
    <cs:fontRef idx="minor">
      <a:schemeClr val="dk1"/>
    </cs:fontRef>
    <cs:spPr>
      <a:ln w="9525" cap="rnd">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spc="0" baseline="0"/>
  </cs:legend>
  <cs:plotArea>
    <cs:lnRef idx="0"/>
    <cs:fillRef idx="0"/>
    <cs:effectRef idx="0"/>
    <cs:fontRef idx="minor">
      <a:schemeClr val="dk1"/>
    </cs:fontRef>
    <cs:spPr>
      <a:gradFill>
        <a:gsLst>
          <a:gs pos="100000">
            <a:schemeClr val="lt1">
              <a:lumMod val="95000"/>
            </a:schemeClr>
          </a:gs>
          <a:gs pos="0">
            <a:schemeClr val="lt1">
              <a:alpha val="0"/>
            </a:schemeClr>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rnd">
        <a:solidFill>
          <a:schemeClr val="dk1">
            <a:lumMod val="20000"/>
            <a:lumOff val="80000"/>
          </a:schemeClr>
        </a:solidFill>
        <a:round/>
      </a:ln>
    </cs:spPr>
    <cs:defRPr sz="900" kern="1200"/>
  </cs:seriesAxis>
  <cs:seriesLine>
    <cs:lnRef idx="0"/>
    <cs:fillRef idx="0"/>
    <cs:effectRef idx="0"/>
    <cs:fontRef idx="minor">
      <a:schemeClr val="dk1"/>
    </cs:fontRef>
    <cs:spPr>
      <a:ln w="9525" cap="rnd">
        <a:solidFill>
          <a:schemeClr val="dk1">
            <a:lumMod val="35000"/>
            <a:lumOff val="65000"/>
          </a:schemeClr>
        </a:solidFill>
        <a:round/>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cs:spPr>
  </cs:upBar>
  <cs:valueAxis>
    <cs:lnRef idx="0"/>
    <cs:fillRef idx="0"/>
    <cs:effectRef idx="0"/>
    <cs:fontRef idx="minor">
      <a:schemeClr val="dk1">
        <a:lumMod val="65000"/>
        <a:lumOff val="35000"/>
      </a:schemeClr>
    </cs:fontRef>
    <cs:spPr>
      <a:ln w="9525" cap="rnd">
        <a:solidFill>
          <a:schemeClr val="dk1">
            <a:lumMod val="25000"/>
            <a:lumOff val="75000"/>
          </a:schemeClr>
        </a:solidFill>
        <a:round/>
      </a:ln>
    </cs:spPr>
    <cs:defRPr sz="900" kern="1200" spc="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1.xml"/><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3.xml"/><Relationship Id="rId5" Type="http://schemas.microsoft.com/office/2014/relationships/chartEx" Target="../charts/chartEx1.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210421</xdr:colOff>
      <xdr:row>0</xdr:row>
      <xdr:rowOff>66675</xdr:rowOff>
    </xdr:from>
    <xdr:to>
      <xdr:col>9</xdr:col>
      <xdr:colOff>24136</xdr:colOff>
      <xdr:row>5</xdr:row>
      <xdr:rowOff>28575</xdr:rowOff>
    </xdr:to>
    <xdr:pic>
      <xdr:nvPicPr>
        <xdr:cNvPr id="2" name="Imagen 1">
          <a:extLst>
            <a:ext uri="{FF2B5EF4-FFF2-40B4-BE49-F238E27FC236}">
              <a16:creationId xmlns:a16="http://schemas.microsoft.com/office/drawing/2014/main" id="{5E61F20C-6607-4428-9E36-6CF4FEF2F8FC}"/>
            </a:ext>
          </a:extLst>
        </xdr:cNvPr>
        <xdr:cNvPicPr/>
      </xdr:nvPicPr>
      <xdr:blipFill>
        <a:blip xmlns:r="http://schemas.openxmlformats.org/officeDocument/2006/relationships" r:embed="rId1"/>
        <a:stretch/>
      </xdr:blipFill>
      <xdr:spPr>
        <a:xfrm>
          <a:off x="5487271" y="66675"/>
          <a:ext cx="2099715" cy="914400"/>
        </a:xfrm>
        <a:prstGeom prst="rect">
          <a:avLst/>
        </a:prstGeom>
        <a:ln>
          <a:noFill/>
        </a:ln>
      </xdr:spPr>
    </xdr:pic>
    <xdr:clientData/>
  </xdr:twoCellAnchor>
  <xdr:twoCellAnchor editAs="oneCell">
    <xdr:from>
      <xdr:col>0</xdr:col>
      <xdr:colOff>219075</xdr:colOff>
      <xdr:row>0</xdr:row>
      <xdr:rowOff>95251</xdr:rowOff>
    </xdr:from>
    <xdr:to>
      <xdr:col>0</xdr:col>
      <xdr:colOff>1157610</xdr:colOff>
      <xdr:row>5</xdr:row>
      <xdr:rowOff>38101</xdr:rowOff>
    </xdr:to>
    <xdr:pic>
      <xdr:nvPicPr>
        <xdr:cNvPr id="3" name="Imagen 2">
          <a:extLst>
            <a:ext uri="{FF2B5EF4-FFF2-40B4-BE49-F238E27FC236}">
              <a16:creationId xmlns:a16="http://schemas.microsoft.com/office/drawing/2014/main" id="{3BC5098B-8E5E-4FC7-988A-D5EFEB521AA5}"/>
            </a:ext>
          </a:extLst>
        </xdr:cNvPr>
        <xdr:cNvPicPr/>
      </xdr:nvPicPr>
      <xdr:blipFill>
        <a:blip xmlns:r="http://schemas.openxmlformats.org/officeDocument/2006/relationships" r:embed="rId2"/>
        <a:srcRect l="5440"/>
        <a:stretch/>
      </xdr:blipFill>
      <xdr:spPr>
        <a:xfrm>
          <a:off x="219075" y="95251"/>
          <a:ext cx="938535" cy="895350"/>
        </a:xfrm>
        <a:prstGeom prst="rect">
          <a:avLst/>
        </a:prstGeom>
        <a:ln>
          <a:noFill/>
        </a:ln>
      </xdr:spPr>
    </xdr:pic>
    <xdr:clientData/>
  </xdr:twoCellAnchor>
  <xdr:twoCellAnchor>
    <xdr:from>
      <xdr:col>0</xdr:col>
      <xdr:colOff>57151</xdr:colOff>
      <xdr:row>11</xdr:row>
      <xdr:rowOff>66676</xdr:rowOff>
    </xdr:from>
    <xdr:to>
      <xdr:col>5</xdr:col>
      <xdr:colOff>76201</xdr:colOff>
      <xdr:row>30</xdr:row>
      <xdr:rowOff>47626</xdr:rowOff>
    </xdr:to>
    <xdr:graphicFrame macro="">
      <xdr:nvGraphicFramePr>
        <xdr:cNvPr id="4" name="Gráfico 3">
          <a:extLst>
            <a:ext uri="{FF2B5EF4-FFF2-40B4-BE49-F238E27FC236}">
              <a16:creationId xmlns:a16="http://schemas.microsoft.com/office/drawing/2014/main" id="{D0CC0E2F-FBD2-4FA4-91A8-CECA3A7698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11</xdr:row>
      <xdr:rowOff>38100</xdr:rowOff>
    </xdr:from>
    <xdr:to>
      <xdr:col>12</xdr:col>
      <xdr:colOff>323850</xdr:colOff>
      <xdr:row>29</xdr:row>
      <xdr:rowOff>1</xdr:rowOff>
    </xdr:to>
    <xdr:graphicFrame macro="">
      <xdr:nvGraphicFramePr>
        <xdr:cNvPr id="5" name="Gráfico 4">
          <a:extLst>
            <a:ext uri="{FF2B5EF4-FFF2-40B4-BE49-F238E27FC236}">
              <a16:creationId xmlns:a16="http://schemas.microsoft.com/office/drawing/2014/main" id="{D4B0ED87-C151-43D7-AFFD-DADA25E5E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38100</xdr:colOff>
      <xdr:row>29</xdr:row>
      <xdr:rowOff>171450</xdr:rowOff>
    </xdr:from>
    <xdr:to>
      <xdr:col>9</xdr:col>
      <xdr:colOff>419100</xdr:colOff>
      <xdr:row>48</xdr:row>
      <xdr:rowOff>76200</xdr:rowOff>
    </xdr:to>
    <mc:AlternateContent xmlns:mc="http://schemas.openxmlformats.org/markup-compatibility/2006">
      <mc:Choice xmlns:cx1="http://schemas.microsoft.com/office/drawing/2015/9/8/chartex" Requires="cx1">
        <xdr:graphicFrame macro="">
          <xdr:nvGraphicFramePr>
            <xdr:cNvPr id="6" name="Gráfico 5">
              <a:extLst>
                <a:ext uri="{FF2B5EF4-FFF2-40B4-BE49-F238E27FC236}">
                  <a16:creationId xmlns:a16="http://schemas.microsoft.com/office/drawing/2014/main" id="{AD711F84-6986-4909-9D04-F5307695934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3028950" y="5724525"/>
              <a:ext cx="4953000" cy="352425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0</xdr:col>
      <xdr:colOff>228600</xdr:colOff>
      <xdr:row>52</xdr:row>
      <xdr:rowOff>47625</xdr:rowOff>
    </xdr:from>
    <xdr:to>
      <xdr:col>11</xdr:col>
      <xdr:colOff>781050</xdr:colOff>
      <xdr:row>68</xdr:row>
      <xdr:rowOff>76200</xdr:rowOff>
    </xdr:to>
    <xdr:graphicFrame macro="">
      <xdr:nvGraphicFramePr>
        <xdr:cNvPr id="7" name="Gráfico 6">
          <a:extLst>
            <a:ext uri="{FF2B5EF4-FFF2-40B4-BE49-F238E27FC236}">
              <a16:creationId xmlns:a16="http://schemas.microsoft.com/office/drawing/2014/main" id="{09A64235-EF28-46EE-B48F-B84AC13EE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209551</xdr:colOff>
      <xdr:row>69</xdr:row>
      <xdr:rowOff>123825</xdr:rowOff>
    </xdr:from>
    <xdr:to>
      <xdr:col>11</xdr:col>
      <xdr:colOff>657225</xdr:colOff>
      <xdr:row>84</xdr:row>
      <xdr:rowOff>76200</xdr:rowOff>
    </xdr:to>
    <xdr:graphicFrame macro="">
      <xdr:nvGraphicFramePr>
        <xdr:cNvPr id="8" name="Gráfico 7">
          <a:extLst>
            <a:ext uri="{FF2B5EF4-FFF2-40B4-BE49-F238E27FC236}">
              <a16:creationId xmlns:a16="http://schemas.microsoft.com/office/drawing/2014/main" id="{78E96401-8FBB-4F36-987E-06092F4AB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361950</xdr:colOff>
      <xdr:row>85</xdr:row>
      <xdr:rowOff>76200</xdr:rowOff>
    </xdr:from>
    <xdr:to>
      <xdr:col>11</xdr:col>
      <xdr:colOff>638175</xdr:colOff>
      <xdr:row>100</xdr:row>
      <xdr:rowOff>9525</xdr:rowOff>
    </xdr:to>
    <xdr:graphicFrame macro="">
      <xdr:nvGraphicFramePr>
        <xdr:cNvPr id="9" name="Gráfico 8">
          <a:extLst>
            <a:ext uri="{FF2B5EF4-FFF2-40B4-BE49-F238E27FC236}">
              <a16:creationId xmlns:a16="http://schemas.microsoft.com/office/drawing/2014/main" id="{811F7DCA-3CD0-4B35-9132-613033311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176760</xdr:colOff>
      <xdr:row>0</xdr:row>
      <xdr:rowOff>54000</xdr:rowOff>
    </xdr:from>
    <xdr:to>
      <xdr:col>5</xdr:col>
      <xdr:colOff>447675</xdr:colOff>
      <xdr:row>6</xdr:row>
      <xdr:rowOff>57150</xdr:rowOff>
    </xdr:to>
    <xdr:pic>
      <xdr:nvPicPr>
        <xdr:cNvPr id="2" name="Imagen 1">
          <a:extLst>
            <a:ext uri="{FF2B5EF4-FFF2-40B4-BE49-F238E27FC236}">
              <a16:creationId xmlns:a16="http://schemas.microsoft.com/office/drawing/2014/main" id="{0A935B4B-82E8-4EAE-83DA-2BF90E1145FB}"/>
            </a:ext>
          </a:extLst>
        </xdr:cNvPr>
        <xdr:cNvPicPr/>
      </xdr:nvPicPr>
      <xdr:blipFill>
        <a:blip xmlns:r="http://schemas.openxmlformats.org/officeDocument/2006/relationships" r:embed="rId1"/>
        <a:stretch/>
      </xdr:blipFill>
      <xdr:spPr>
        <a:xfrm>
          <a:off x="2015085" y="54000"/>
          <a:ext cx="2099715" cy="974700"/>
        </a:xfrm>
        <a:prstGeom prst="rect">
          <a:avLst/>
        </a:prstGeom>
        <a:ln>
          <a:noFill/>
        </a:ln>
      </xdr:spPr>
    </xdr:pic>
    <xdr:clientData/>
  </xdr:twoCellAnchor>
  <xdr:twoCellAnchor editAs="oneCell">
    <xdr:from>
      <xdr:col>0</xdr:col>
      <xdr:colOff>80639</xdr:colOff>
      <xdr:row>0</xdr:row>
      <xdr:rowOff>45000</xdr:rowOff>
    </xdr:from>
    <xdr:to>
      <xdr:col>1</xdr:col>
      <xdr:colOff>190499</xdr:colOff>
      <xdr:row>6</xdr:row>
      <xdr:rowOff>66675</xdr:rowOff>
    </xdr:to>
    <xdr:pic>
      <xdr:nvPicPr>
        <xdr:cNvPr id="3" name="Imagen 2">
          <a:extLst>
            <a:ext uri="{FF2B5EF4-FFF2-40B4-BE49-F238E27FC236}">
              <a16:creationId xmlns:a16="http://schemas.microsoft.com/office/drawing/2014/main" id="{B5BD05F1-35B7-42FF-963D-C9F3705C5DAA}"/>
            </a:ext>
          </a:extLst>
        </xdr:cNvPr>
        <xdr:cNvPicPr/>
      </xdr:nvPicPr>
      <xdr:blipFill>
        <a:blip xmlns:r="http://schemas.openxmlformats.org/officeDocument/2006/relationships" r:embed="rId2"/>
        <a:srcRect l="5440"/>
        <a:stretch/>
      </xdr:blipFill>
      <xdr:spPr>
        <a:xfrm>
          <a:off x="80639" y="45000"/>
          <a:ext cx="938535" cy="993225"/>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98280</xdr:colOff>
      <xdr:row>0</xdr:row>
      <xdr:rowOff>37800</xdr:rowOff>
    </xdr:from>
    <xdr:to>
      <xdr:col>1</xdr:col>
      <xdr:colOff>498525</xdr:colOff>
      <xdr:row>6</xdr:row>
      <xdr:rowOff>66240</xdr:rowOff>
    </xdr:to>
    <xdr:pic>
      <xdr:nvPicPr>
        <xdr:cNvPr id="2" name="Imagen 2">
          <a:extLst>
            <a:ext uri="{FF2B5EF4-FFF2-40B4-BE49-F238E27FC236}">
              <a16:creationId xmlns:a16="http://schemas.microsoft.com/office/drawing/2014/main" id="{7AEE971D-B39F-4693-BDA9-562CE0475C9C}"/>
            </a:ext>
          </a:extLst>
        </xdr:cNvPr>
        <xdr:cNvPicPr/>
      </xdr:nvPicPr>
      <xdr:blipFill>
        <a:blip xmlns:r="http://schemas.openxmlformats.org/officeDocument/2006/relationships" r:embed="rId1"/>
        <a:srcRect l="5440"/>
        <a:stretch/>
      </xdr:blipFill>
      <xdr:spPr>
        <a:xfrm>
          <a:off x="98280" y="37800"/>
          <a:ext cx="1152720" cy="999990"/>
        </a:xfrm>
        <a:prstGeom prst="rect">
          <a:avLst/>
        </a:prstGeom>
        <a:ln>
          <a:noFill/>
        </a:ln>
      </xdr:spPr>
    </xdr:pic>
    <xdr:clientData/>
  </xdr:twoCellAnchor>
  <xdr:twoCellAnchor editAs="oneCell">
    <xdr:from>
      <xdr:col>2</xdr:col>
      <xdr:colOff>2520</xdr:colOff>
      <xdr:row>0</xdr:row>
      <xdr:rowOff>0</xdr:rowOff>
    </xdr:from>
    <xdr:to>
      <xdr:col>5</xdr:col>
      <xdr:colOff>300</xdr:colOff>
      <xdr:row>6</xdr:row>
      <xdr:rowOff>104040</xdr:rowOff>
    </xdr:to>
    <xdr:pic>
      <xdr:nvPicPr>
        <xdr:cNvPr id="3" name="Imagen 3">
          <a:extLst>
            <a:ext uri="{FF2B5EF4-FFF2-40B4-BE49-F238E27FC236}">
              <a16:creationId xmlns:a16="http://schemas.microsoft.com/office/drawing/2014/main" id="{493924AC-8699-482E-81D3-4A0F865C69E5}"/>
            </a:ext>
          </a:extLst>
        </xdr:cNvPr>
        <xdr:cNvPicPr/>
      </xdr:nvPicPr>
      <xdr:blipFill>
        <a:blip xmlns:r="http://schemas.openxmlformats.org/officeDocument/2006/relationships" r:embed="rId2"/>
        <a:stretch/>
      </xdr:blipFill>
      <xdr:spPr>
        <a:xfrm>
          <a:off x="1888470" y="0"/>
          <a:ext cx="1597980" cy="107559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176760</xdr:colOff>
      <xdr:row>0</xdr:row>
      <xdr:rowOff>54000</xdr:rowOff>
    </xdr:from>
    <xdr:to>
      <xdr:col>5</xdr:col>
      <xdr:colOff>447675</xdr:colOff>
      <xdr:row>6</xdr:row>
      <xdr:rowOff>57150</xdr:rowOff>
    </xdr:to>
    <xdr:pic>
      <xdr:nvPicPr>
        <xdr:cNvPr id="2" name="Imagen 1">
          <a:extLst>
            <a:ext uri="{FF2B5EF4-FFF2-40B4-BE49-F238E27FC236}">
              <a16:creationId xmlns:a16="http://schemas.microsoft.com/office/drawing/2014/main" id="{B17F0DEE-23CA-4402-B7B1-119A1FA14CF2}"/>
            </a:ext>
          </a:extLst>
        </xdr:cNvPr>
        <xdr:cNvPicPr/>
      </xdr:nvPicPr>
      <xdr:blipFill>
        <a:blip xmlns:r="http://schemas.openxmlformats.org/officeDocument/2006/relationships" r:embed="rId1"/>
        <a:stretch/>
      </xdr:blipFill>
      <xdr:spPr>
        <a:xfrm>
          <a:off x="2015085" y="54000"/>
          <a:ext cx="2099715" cy="974700"/>
        </a:xfrm>
        <a:prstGeom prst="rect">
          <a:avLst/>
        </a:prstGeom>
        <a:ln>
          <a:noFill/>
        </a:ln>
      </xdr:spPr>
    </xdr:pic>
    <xdr:clientData/>
  </xdr:twoCellAnchor>
  <xdr:twoCellAnchor editAs="oneCell">
    <xdr:from>
      <xdr:col>0</xdr:col>
      <xdr:colOff>80639</xdr:colOff>
      <xdr:row>0</xdr:row>
      <xdr:rowOff>45000</xdr:rowOff>
    </xdr:from>
    <xdr:to>
      <xdr:col>1</xdr:col>
      <xdr:colOff>190499</xdr:colOff>
      <xdr:row>6</xdr:row>
      <xdr:rowOff>66675</xdr:rowOff>
    </xdr:to>
    <xdr:pic>
      <xdr:nvPicPr>
        <xdr:cNvPr id="3" name="Imagen 2">
          <a:extLst>
            <a:ext uri="{FF2B5EF4-FFF2-40B4-BE49-F238E27FC236}">
              <a16:creationId xmlns:a16="http://schemas.microsoft.com/office/drawing/2014/main" id="{BB918B34-015C-486D-B17A-2C0141290C52}"/>
            </a:ext>
          </a:extLst>
        </xdr:cNvPr>
        <xdr:cNvPicPr/>
      </xdr:nvPicPr>
      <xdr:blipFill>
        <a:blip xmlns:r="http://schemas.openxmlformats.org/officeDocument/2006/relationships" r:embed="rId2"/>
        <a:srcRect l="5440"/>
        <a:stretch/>
      </xdr:blipFill>
      <xdr:spPr>
        <a:xfrm>
          <a:off x="80639" y="45000"/>
          <a:ext cx="938535" cy="9932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98280</xdr:colOff>
      <xdr:row>0</xdr:row>
      <xdr:rowOff>37800</xdr:rowOff>
    </xdr:from>
    <xdr:to>
      <xdr:col>1</xdr:col>
      <xdr:colOff>269925</xdr:colOff>
      <xdr:row>6</xdr:row>
      <xdr:rowOff>66240</xdr:rowOff>
    </xdr:to>
    <xdr:pic>
      <xdr:nvPicPr>
        <xdr:cNvPr id="2" name="Imagen 2">
          <a:extLst>
            <a:ext uri="{FF2B5EF4-FFF2-40B4-BE49-F238E27FC236}">
              <a16:creationId xmlns:a16="http://schemas.microsoft.com/office/drawing/2014/main" id="{5D88BBE7-02AC-4A8E-A047-3F02B5245778}"/>
            </a:ext>
          </a:extLst>
        </xdr:cNvPr>
        <xdr:cNvPicPr/>
      </xdr:nvPicPr>
      <xdr:blipFill>
        <a:blip xmlns:r="http://schemas.openxmlformats.org/officeDocument/2006/relationships" r:embed="rId1"/>
        <a:srcRect l="5440"/>
        <a:stretch/>
      </xdr:blipFill>
      <xdr:spPr>
        <a:xfrm>
          <a:off x="98280" y="37800"/>
          <a:ext cx="962220" cy="999990"/>
        </a:xfrm>
        <a:prstGeom prst="rect">
          <a:avLst/>
        </a:prstGeom>
        <a:ln>
          <a:noFill/>
        </a:ln>
      </xdr:spPr>
    </xdr:pic>
    <xdr:clientData/>
  </xdr:twoCellAnchor>
  <xdr:twoCellAnchor editAs="oneCell">
    <xdr:from>
      <xdr:col>2</xdr:col>
      <xdr:colOff>2520</xdr:colOff>
      <xdr:row>0</xdr:row>
      <xdr:rowOff>0</xdr:rowOff>
    </xdr:from>
    <xdr:to>
      <xdr:col>6</xdr:col>
      <xdr:colOff>134370</xdr:colOff>
      <xdr:row>6</xdr:row>
      <xdr:rowOff>104040</xdr:rowOff>
    </xdr:to>
    <xdr:pic>
      <xdr:nvPicPr>
        <xdr:cNvPr id="3" name="Imagen 3">
          <a:extLst>
            <a:ext uri="{FF2B5EF4-FFF2-40B4-BE49-F238E27FC236}">
              <a16:creationId xmlns:a16="http://schemas.microsoft.com/office/drawing/2014/main" id="{09AB4AC0-1EE7-4EEE-B908-105976247612}"/>
            </a:ext>
          </a:extLst>
        </xdr:cNvPr>
        <xdr:cNvPicPr/>
      </xdr:nvPicPr>
      <xdr:blipFill>
        <a:blip xmlns:r="http://schemas.openxmlformats.org/officeDocument/2006/relationships" r:embed="rId2"/>
        <a:stretch/>
      </xdr:blipFill>
      <xdr:spPr>
        <a:xfrm>
          <a:off x="1650345" y="0"/>
          <a:ext cx="2265450" cy="107559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176760</xdr:colOff>
      <xdr:row>0</xdr:row>
      <xdr:rowOff>54000</xdr:rowOff>
    </xdr:from>
    <xdr:to>
      <xdr:col>5</xdr:col>
      <xdr:colOff>447675</xdr:colOff>
      <xdr:row>6</xdr:row>
      <xdr:rowOff>57150</xdr:rowOff>
    </xdr:to>
    <xdr:pic>
      <xdr:nvPicPr>
        <xdr:cNvPr id="2" name="Imagen 1">
          <a:extLst>
            <a:ext uri="{FF2B5EF4-FFF2-40B4-BE49-F238E27FC236}">
              <a16:creationId xmlns:a16="http://schemas.microsoft.com/office/drawing/2014/main" id="{7B2231E5-F526-4293-BCF2-FA35590F7E45}"/>
            </a:ext>
          </a:extLst>
        </xdr:cNvPr>
        <xdr:cNvPicPr/>
      </xdr:nvPicPr>
      <xdr:blipFill>
        <a:blip xmlns:r="http://schemas.openxmlformats.org/officeDocument/2006/relationships" r:embed="rId1"/>
        <a:stretch/>
      </xdr:blipFill>
      <xdr:spPr>
        <a:xfrm>
          <a:off x="2015085" y="54000"/>
          <a:ext cx="2099715" cy="974700"/>
        </a:xfrm>
        <a:prstGeom prst="rect">
          <a:avLst/>
        </a:prstGeom>
        <a:ln>
          <a:noFill/>
        </a:ln>
      </xdr:spPr>
    </xdr:pic>
    <xdr:clientData/>
  </xdr:twoCellAnchor>
  <xdr:twoCellAnchor editAs="oneCell">
    <xdr:from>
      <xdr:col>0</xdr:col>
      <xdr:colOff>80639</xdr:colOff>
      <xdr:row>0</xdr:row>
      <xdr:rowOff>45000</xdr:rowOff>
    </xdr:from>
    <xdr:to>
      <xdr:col>1</xdr:col>
      <xdr:colOff>190499</xdr:colOff>
      <xdr:row>6</xdr:row>
      <xdr:rowOff>66675</xdr:rowOff>
    </xdr:to>
    <xdr:pic>
      <xdr:nvPicPr>
        <xdr:cNvPr id="3" name="Imagen 2">
          <a:extLst>
            <a:ext uri="{FF2B5EF4-FFF2-40B4-BE49-F238E27FC236}">
              <a16:creationId xmlns:a16="http://schemas.microsoft.com/office/drawing/2014/main" id="{2B978DBA-6704-44DA-92B6-0A83994F7EED}"/>
            </a:ext>
          </a:extLst>
        </xdr:cNvPr>
        <xdr:cNvPicPr/>
      </xdr:nvPicPr>
      <xdr:blipFill>
        <a:blip xmlns:r="http://schemas.openxmlformats.org/officeDocument/2006/relationships" r:embed="rId2"/>
        <a:srcRect l="5440"/>
        <a:stretch/>
      </xdr:blipFill>
      <xdr:spPr>
        <a:xfrm>
          <a:off x="80639" y="45000"/>
          <a:ext cx="938535" cy="993225"/>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98280</xdr:colOff>
      <xdr:row>0</xdr:row>
      <xdr:rowOff>37800</xdr:rowOff>
    </xdr:from>
    <xdr:to>
      <xdr:col>1</xdr:col>
      <xdr:colOff>69900</xdr:colOff>
      <xdr:row>6</xdr:row>
      <xdr:rowOff>66240</xdr:rowOff>
    </xdr:to>
    <xdr:pic>
      <xdr:nvPicPr>
        <xdr:cNvPr id="2" name="Imagen 2">
          <a:extLst>
            <a:ext uri="{FF2B5EF4-FFF2-40B4-BE49-F238E27FC236}">
              <a16:creationId xmlns:a16="http://schemas.microsoft.com/office/drawing/2014/main" id="{E5181755-50BA-4491-9F50-DA51ACD983B3}"/>
            </a:ext>
          </a:extLst>
        </xdr:cNvPr>
        <xdr:cNvPicPr/>
      </xdr:nvPicPr>
      <xdr:blipFill>
        <a:blip xmlns:r="http://schemas.openxmlformats.org/officeDocument/2006/relationships" r:embed="rId1"/>
        <a:srcRect l="5440"/>
        <a:stretch/>
      </xdr:blipFill>
      <xdr:spPr>
        <a:xfrm>
          <a:off x="98280" y="37800"/>
          <a:ext cx="933645" cy="999990"/>
        </a:xfrm>
        <a:prstGeom prst="rect">
          <a:avLst/>
        </a:prstGeom>
        <a:ln>
          <a:noFill/>
        </a:ln>
      </xdr:spPr>
    </xdr:pic>
    <xdr:clientData/>
  </xdr:twoCellAnchor>
  <xdr:twoCellAnchor editAs="oneCell">
    <xdr:from>
      <xdr:col>2</xdr:col>
      <xdr:colOff>2520</xdr:colOff>
      <xdr:row>0</xdr:row>
      <xdr:rowOff>0</xdr:rowOff>
    </xdr:from>
    <xdr:to>
      <xdr:col>6</xdr:col>
      <xdr:colOff>134370</xdr:colOff>
      <xdr:row>6</xdr:row>
      <xdr:rowOff>104040</xdr:rowOff>
    </xdr:to>
    <xdr:pic>
      <xdr:nvPicPr>
        <xdr:cNvPr id="3" name="Imagen 3">
          <a:extLst>
            <a:ext uri="{FF2B5EF4-FFF2-40B4-BE49-F238E27FC236}">
              <a16:creationId xmlns:a16="http://schemas.microsoft.com/office/drawing/2014/main" id="{0D11E7FA-12D4-4E49-8E13-26FDFCA1E949}"/>
            </a:ext>
          </a:extLst>
        </xdr:cNvPr>
        <xdr:cNvPicPr/>
      </xdr:nvPicPr>
      <xdr:blipFill>
        <a:blip xmlns:r="http://schemas.openxmlformats.org/officeDocument/2006/relationships" r:embed="rId2"/>
        <a:stretch/>
      </xdr:blipFill>
      <xdr:spPr>
        <a:xfrm>
          <a:off x="1783695" y="0"/>
          <a:ext cx="2265450" cy="107559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t320153\Downloads\Consolidado_Siem_Coc_Prod.xlsx" TargetMode="External"/><Relationship Id="rId1" Type="http://schemas.openxmlformats.org/officeDocument/2006/relationships/externalLinkPath" Target="Consolidado_Siem_Coc_Pr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ducto"/>
      <sheetName val="Cuadro_1"/>
      <sheetName val="Cuadro_2"/>
      <sheetName val="Cuadro_3"/>
      <sheetName val="Cuadro_4"/>
      <sheetName val="Cuadro_5"/>
      <sheetName val="Cuadro_6"/>
      <sheetName val="SiembraR"/>
      <sheetName val="SiembraH"/>
      <sheetName val="CocechaR"/>
      <sheetName val="CocechaH"/>
      <sheetName val="ProducciónR"/>
      <sheetName val="ProducciónH"/>
      <sheetName val="Auxiliar"/>
    </sheetNames>
    <sheetDataSet>
      <sheetData sheetId="0"/>
      <sheetData sheetId="1">
        <row r="11">
          <cell r="A11" t="str">
            <v>Norte</v>
          </cell>
          <cell r="B11">
            <v>1370.29</v>
          </cell>
        </row>
        <row r="12">
          <cell r="A12" t="str">
            <v>Nordeste</v>
          </cell>
          <cell r="B12">
            <v>399.96000000000004</v>
          </cell>
        </row>
        <row r="13">
          <cell r="A13" t="str">
            <v>Noroeste</v>
          </cell>
          <cell r="B13">
            <v>1194.31</v>
          </cell>
        </row>
        <row r="14">
          <cell r="A14" t="str">
            <v>Norcentral</v>
          </cell>
          <cell r="B14">
            <v>2811.1</v>
          </cell>
        </row>
        <row r="15">
          <cell r="A15" t="str">
            <v>Central</v>
          </cell>
          <cell r="B15">
            <v>884.58</v>
          </cell>
        </row>
        <row r="16">
          <cell r="A16" t="str">
            <v>Sur</v>
          </cell>
          <cell r="B16">
            <v>2236.0500000000002</v>
          </cell>
        </row>
        <row r="17">
          <cell r="A17" t="str">
            <v>Suroeste</v>
          </cell>
          <cell r="B17">
            <v>14260.310000000001</v>
          </cell>
        </row>
        <row r="18">
          <cell r="A18" t="str">
            <v>Este</v>
          </cell>
          <cell r="B18">
            <v>236.11</v>
          </cell>
        </row>
      </sheetData>
      <sheetData sheetId="2">
        <row r="9">
          <cell r="B9" t="str">
            <v>Tareas</v>
          </cell>
        </row>
        <row r="10">
          <cell r="A10">
            <v>2002</v>
          </cell>
          <cell r="B10">
            <v>13684</v>
          </cell>
        </row>
        <row r="11">
          <cell r="A11">
            <v>2003</v>
          </cell>
          <cell r="B11">
            <v>15906</v>
          </cell>
        </row>
        <row r="12">
          <cell r="A12">
            <v>2004</v>
          </cell>
          <cell r="B12">
            <v>18414</v>
          </cell>
        </row>
        <row r="13">
          <cell r="A13">
            <v>2005</v>
          </cell>
          <cell r="B13">
            <v>18071</v>
          </cell>
        </row>
        <row r="14">
          <cell r="A14">
            <v>2006</v>
          </cell>
          <cell r="B14">
            <v>15965</v>
          </cell>
        </row>
        <row r="15">
          <cell r="A15">
            <v>2007</v>
          </cell>
          <cell r="B15">
            <v>15993</v>
          </cell>
        </row>
        <row r="16">
          <cell r="A16">
            <v>2008</v>
          </cell>
          <cell r="B16">
            <v>17490</v>
          </cell>
        </row>
        <row r="17">
          <cell r="A17">
            <v>2009</v>
          </cell>
          <cell r="B17">
            <v>19229</v>
          </cell>
        </row>
        <row r="18">
          <cell r="A18">
            <v>2010</v>
          </cell>
          <cell r="B18">
            <v>15190</v>
          </cell>
        </row>
        <row r="19">
          <cell r="A19">
            <v>2011</v>
          </cell>
          <cell r="B19">
            <v>19213</v>
          </cell>
        </row>
        <row r="20">
          <cell r="A20">
            <v>2012</v>
          </cell>
          <cell r="B20">
            <v>19536</v>
          </cell>
        </row>
        <row r="21">
          <cell r="A21">
            <v>2013</v>
          </cell>
          <cell r="B21">
            <v>20738</v>
          </cell>
        </row>
        <row r="22">
          <cell r="A22">
            <v>2014</v>
          </cell>
          <cell r="B22">
            <v>25865</v>
          </cell>
        </row>
        <row r="23">
          <cell r="A23">
            <v>2015</v>
          </cell>
          <cell r="B23">
            <v>21624</v>
          </cell>
        </row>
        <row r="24">
          <cell r="A24">
            <v>2016</v>
          </cell>
          <cell r="B24">
            <v>21920</v>
          </cell>
        </row>
        <row r="25">
          <cell r="A25">
            <v>2017</v>
          </cell>
          <cell r="B25">
            <v>23797</v>
          </cell>
        </row>
        <row r="26">
          <cell r="A26">
            <v>2018</v>
          </cell>
          <cell r="B26">
            <v>22770</v>
          </cell>
        </row>
        <row r="27">
          <cell r="A27">
            <v>2019</v>
          </cell>
          <cell r="B27">
            <v>21804</v>
          </cell>
        </row>
        <row r="28">
          <cell r="A28">
            <v>2020</v>
          </cell>
          <cell r="B28">
            <v>18108.500000000007</v>
          </cell>
        </row>
        <row r="29">
          <cell r="A29">
            <v>2021</v>
          </cell>
          <cell r="B29">
            <v>17634</v>
          </cell>
        </row>
        <row r="30">
          <cell r="A30">
            <v>2022</v>
          </cell>
          <cell r="B30">
            <v>23392.932299999997</v>
          </cell>
        </row>
        <row r="31">
          <cell r="A31">
            <v>2023</v>
          </cell>
          <cell r="B31">
            <v>32891.859210757779</v>
          </cell>
        </row>
        <row r="32">
          <cell r="A32">
            <v>2024</v>
          </cell>
          <cell r="B32">
            <v>24797</v>
          </cell>
        </row>
      </sheetData>
      <sheetData sheetId="3">
        <row r="11">
          <cell r="A11" t="str">
            <v>Norte</v>
          </cell>
          <cell r="B11">
            <v>1179.42</v>
          </cell>
        </row>
        <row r="12">
          <cell r="A12" t="str">
            <v>Nordeste</v>
          </cell>
          <cell r="B12">
            <v>1987.88</v>
          </cell>
        </row>
        <row r="13">
          <cell r="A13" t="str">
            <v>Noroeste</v>
          </cell>
          <cell r="B13">
            <v>2305.81</v>
          </cell>
        </row>
        <row r="14">
          <cell r="A14" t="str">
            <v>Norcentral</v>
          </cell>
          <cell r="B14">
            <v>10238</v>
          </cell>
        </row>
        <row r="15">
          <cell r="A15" t="str">
            <v>Central</v>
          </cell>
          <cell r="B15">
            <v>950.8</v>
          </cell>
        </row>
        <row r="16">
          <cell r="A16" t="str">
            <v>Sur</v>
          </cell>
          <cell r="B16">
            <v>12269.89</v>
          </cell>
        </row>
        <row r="17">
          <cell r="A17" t="str">
            <v>Suroeste</v>
          </cell>
          <cell r="B17">
            <v>26923.02</v>
          </cell>
        </row>
        <row r="18">
          <cell r="A18" t="str">
            <v>Este</v>
          </cell>
          <cell r="B18">
            <v>399.03999999999996</v>
          </cell>
        </row>
      </sheetData>
      <sheetData sheetId="4">
        <row r="9">
          <cell r="B9" t="str">
            <v>Tareas</v>
          </cell>
        </row>
        <row r="10">
          <cell r="A10">
            <v>2002</v>
          </cell>
          <cell r="B10">
            <v>25739</v>
          </cell>
        </row>
        <row r="11">
          <cell r="A11">
            <v>2003</v>
          </cell>
          <cell r="B11">
            <v>40671</v>
          </cell>
        </row>
        <row r="12">
          <cell r="A12">
            <v>2004</v>
          </cell>
          <cell r="B12">
            <v>40794</v>
          </cell>
        </row>
        <row r="13">
          <cell r="A13">
            <v>2005</v>
          </cell>
          <cell r="B13">
            <v>43849</v>
          </cell>
        </row>
        <row r="14">
          <cell r="A14">
            <v>2006</v>
          </cell>
          <cell r="B14">
            <v>58243</v>
          </cell>
        </row>
        <row r="15">
          <cell r="A15">
            <v>2007</v>
          </cell>
          <cell r="B15">
            <v>54783</v>
          </cell>
        </row>
        <row r="16">
          <cell r="A16">
            <v>2008</v>
          </cell>
          <cell r="B16">
            <v>62075</v>
          </cell>
        </row>
        <row r="17">
          <cell r="A17">
            <v>2009</v>
          </cell>
          <cell r="B17">
            <v>54672</v>
          </cell>
        </row>
        <row r="18">
          <cell r="A18">
            <v>2010</v>
          </cell>
          <cell r="B18">
            <v>71936</v>
          </cell>
        </row>
        <row r="19">
          <cell r="A19">
            <v>2011</v>
          </cell>
          <cell r="B19">
            <v>82755</v>
          </cell>
        </row>
        <row r="20">
          <cell r="A20">
            <v>2012</v>
          </cell>
          <cell r="B20">
            <v>75183</v>
          </cell>
        </row>
        <row r="21">
          <cell r="A21">
            <v>2013</v>
          </cell>
          <cell r="B21">
            <v>77778</v>
          </cell>
        </row>
        <row r="22">
          <cell r="A22">
            <v>2014</v>
          </cell>
          <cell r="B22">
            <v>72192</v>
          </cell>
        </row>
        <row r="23">
          <cell r="A23">
            <v>2015</v>
          </cell>
          <cell r="B23">
            <v>71956</v>
          </cell>
        </row>
        <row r="24">
          <cell r="A24">
            <v>2016</v>
          </cell>
          <cell r="B24">
            <v>60890</v>
          </cell>
        </row>
        <row r="25">
          <cell r="A25">
            <v>2017</v>
          </cell>
          <cell r="B25">
            <v>58565</v>
          </cell>
        </row>
        <row r="26">
          <cell r="A26">
            <v>2018</v>
          </cell>
          <cell r="B26">
            <v>62606</v>
          </cell>
        </row>
        <row r="27">
          <cell r="A27">
            <v>2019</v>
          </cell>
          <cell r="B27">
            <v>65109</v>
          </cell>
        </row>
        <row r="28">
          <cell r="A28">
            <v>2020</v>
          </cell>
          <cell r="B28">
            <v>65990</v>
          </cell>
        </row>
        <row r="29">
          <cell r="A29">
            <v>2021</v>
          </cell>
          <cell r="B29">
            <v>68091.199999999997</v>
          </cell>
        </row>
        <row r="30">
          <cell r="A30">
            <v>2022</v>
          </cell>
          <cell r="B30">
            <v>55241</v>
          </cell>
        </row>
        <row r="31">
          <cell r="A31">
            <v>2023</v>
          </cell>
          <cell r="B31">
            <v>55073</v>
          </cell>
        </row>
        <row r="32">
          <cell r="A32">
            <v>2024</v>
          </cell>
          <cell r="B32">
            <v>56253.726346000003</v>
          </cell>
        </row>
      </sheetData>
      <sheetData sheetId="5"/>
      <sheetData sheetId="6">
        <row r="9">
          <cell r="B9" t="str">
            <v>Quintales</v>
          </cell>
        </row>
        <row r="10">
          <cell r="A10">
            <v>2002</v>
          </cell>
          <cell r="B10">
            <v>226922</v>
          </cell>
        </row>
        <row r="11">
          <cell r="A11">
            <v>2003</v>
          </cell>
          <cell r="B11">
            <v>350248</v>
          </cell>
        </row>
        <row r="12">
          <cell r="A12">
            <v>2004</v>
          </cell>
          <cell r="B12">
            <v>384391</v>
          </cell>
        </row>
        <row r="13">
          <cell r="A13">
            <v>2005</v>
          </cell>
          <cell r="B13">
            <v>412943</v>
          </cell>
        </row>
        <row r="14">
          <cell r="A14">
            <v>2006</v>
          </cell>
          <cell r="B14">
            <v>490393</v>
          </cell>
        </row>
        <row r="15">
          <cell r="A15">
            <v>2007</v>
          </cell>
          <cell r="B15">
            <v>430794</v>
          </cell>
        </row>
        <row r="16">
          <cell r="A16">
            <v>2008</v>
          </cell>
          <cell r="B16">
            <v>532971</v>
          </cell>
        </row>
        <row r="17">
          <cell r="A17">
            <v>2009</v>
          </cell>
          <cell r="B17">
            <v>420317</v>
          </cell>
        </row>
        <row r="18">
          <cell r="A18">
            <v>2010</v>
          </cell>
          <cell r="B18">
            <v>519129</v>
          </cell>
        </row>
        <row r="19">
          <cell r="A19">
            <v>2011</v>
          </cell>
          <cell r="B19">
            <v>600477</v>
          </cell>
        </row>
        <row r="20">
          <cell r="A20">
            <v>2012</v>
          </cell>
          <cell r="B20">
            <v>490383</v>
          </cell>
        </row>
        <row r="21">
          <cell r="A21">
            <v>2013</v>
          </cell>
          <cell r="B21">
            <v>535304</v>
          </cell>
        </row>
        <row r="22">
          <cell r="A22">
            <v>2014</v>
          </cell>
          <cell r="B22">
            <v>525799</v>
          </cell>
        </row>
        <row r="23">
          <cell r="A23">
            <v>2015</v>
          </cell>
          <cell r="B23">
            <v>535343</v>
          </cell>
        </row>
        <row r="24">
          <cell r="A24">
            <v>2016</v>
          </cell>
          <cell r="B24">
            <v>489498</v>
          </cell>
        </row>
        <row r="25">
          <cell r="A25">
            <v>2017</v>
          </cell>
          <cell r="B25">
            <v>462306.99999999988</v>
          </cell>
        </row>
        <row r="26">
          <cell r="A26">
            <v>2018</v>
          </cell>
          <cell r="B26">
            <v>533756</v>
          </cell>
        </row>
        <row r="27">
          <cell r="A27">
            <v>2019</v>
          </cell>
          <cell r="B27">
            <v>550166</v>
          </cell>
        </row>
        <row r="28">
          <cell r="A28">
            <v>2020</v>
          </cell>
          <cell r="B28">
            <v>591954</v>
          </cell>
        </row>
        <row r="29">
          <cell r="A29">
            <v>2021</v>
          </cell>
          <cell r="B29">
            <v>613343</v>
          </cell>
        </row>
        <row r="30">
          <cell r="A30">
            <v>2022</v>
          </cell>
          <cell r="B30">
            <v>545449.5</v>
          </cell>
        </row>
        <row r="31">
          <cell r="A31">
            <v>2023</v>
          </cell>
          <cell r="B31">
            <v>542267.81298426865</v>
          </cell>
        </row>
        <row r="32">
          <cell r="A32">
            <v>2024</v>
          </cell>
          <cell r="B32">
            <v>559718.11292314727</v>
          </cell>
        </row>
        <row r="33">
          <cell r="A33" t="str">
            <v>FUENTES: Ministerio de Agricultura de la República Dominicana.</v>
          </cell>
        </row>
        <row r="34">
          <cell r="A34" t="str">
            <v>1/ Datos preliminares a Enero-Junio 2024</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01C1-EAEA-4910-957C-45520FC0C7DF}">
  <dimension ref="A7:L52"/>
  <sheetViews>
    <sheetView showGridLines="0" zoomScaleNormal="100" workbookViewId="0">
      <selection activeCell="B10" sqref="B10"/>
    </sheetView>
  </sheetViews>
  <sheetFormatPr baseColWidth="10" defaultRowHeight="15" x14ac:dyDescent="0.25"/>
  <cols>
    <col min="1" max="1" width="22" bestFit="1" customWidth="1"/>
  </cols>
  <sheetData>
    <row r="7" spans="1:12" x14ac:dyDescent="0.25">
      <c r="C7" s="1" t="str">
        <f>"Siembra, Cocecha y Producción de "&amp;B9 &amp;". "</f>
        <v xml:space="preserve">Siembra, Cocecha y Producción de Berenjena. </v>
      </c>
      <c r="D7" s="1"/>
      <c r="E7" s="1"/>
      <c r="F7" s="1"/>
      <c r="G7" s="1"/>
      <c r="H7" s="1"/>
      <c r="I7" s="1"/>
      <c r="J7" s="1"/>
    </row>
    <row r="8" spans="1:12" ht="15.75" thickBot="1" x14ac:dyDescent="0.3">
      <c r="C8" s="1"/>
      <c r="D8" s="1"/>
      <c r="E8" s="1"/>
      <c r="F8" s="1"/>
      <c r="G8" s="1"/>
      <c r="H8" s="1"/>
      <c r="I8" s="1"/>
      <c r="J8" s="1"/>
    </row>
    <row r="9" spans="1:12" ht="15.75" thickBot="1" x14ac:dyDescent="0.3">
      <c r="A9" s="2" t="s">
        <v>0</v>
      </c>
      <c r="B9" s="3" t="s">
        <v>1</v>
      </c>
    </row>
    <row r="11" spans="1:12" ht="15.75" x14ac:dyDescent="0.25">
      <c r="A11" s="4" t="str">
        <f>"Información Regional - "&amp;$B$9&amp;". Año: 2022"</f>
        <v>Información Regional - Berenjena. Año: 2022</v>
      </c>
      <c r="B11" s="4"/>
      <c r="C11" s="4"/>
      <c r="D11" s="4"/>
      <c r="E11" s="4"/>
      <c r="F11" s="4"/>
      <c r="G11" s="4"/>
      <c r="H11" s="4"/>
      <c r="I11" s="4"/>
      <c r="J11" s="4"/>
      <c r="K11" s="4"/>
      <c r="L11" s="4"/>
    </row>
    <row r="51" spans="1:12" ht="15.75" customHeight="1" x14ac:dyDescent="0.25">
      <c r="A51" s="4" t="str">
        <f>"Información Historica - "&amp;$B$9 &amp;". Periodo: 2002-2024"</f>
        <v>Información Historica - Berenjena. Periodo: 2002-2024</v>
      </c>
      <c r="B51" s="4"/>
      <c r="C51" s="4"/>
      <c r="D51" s="4"/>
      <c r="E51" s="4"/>
      <c r="F51" s="4"/>
      <c r="G51" s="4"/>
      <c r="H51" s="4"/>
      <c r="I51" s="4"/>
      <c r="J51" s="4"/>
      <c r="K51" s="4"/>
      <c r="L51" s="4"/>
    </row>
    <row r="52" spans="1:12" x14ac:dyDescent="0.25">
      <c r="A52" s="5" t="s">
        <v>2</v>
      </c>
    </row>
  </sheetData>
  <mergeCells count="3">
    <mergeCell ref="C7:J8"/>
    <mergeCell ref="A11:L11"/>
    <mergeCell ref="A51:L5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09C24-9A9C-4D16-84D9-17D7F499068A}">
  <dimension ref="A3:R19"/>
  <sheetViews>
    <sheetView showGridLines="0" topLeftCell="A4" zoomScaleNormal="100" workbookViewId="0">
      <selection activeCell="H9" sqref="H9:R19"/>
    </sheetView>
  </sheetViews>
  <sheetFormatPr baseColWidth="10" defaultColWidth="9.140625" defaultRowHeight="12.75" x14ac:dyDescent="0.2"/>
  <cols>
    <col min="1" max="1" width="12.42578125" style="6" customWidth="1"/>
    <col min="2" max="2" width="15.140625" style="6" customWidth="1"/>
    <col min="3" max="16384" width="9.140625" style="6"/>
  </cols>
  <sheetData>
    <row r="3" spans="1:18" x14ac:dyDescent="0.2">
      <c r="K3" s="7"/>
      <c r="L3" s="7"/>
      <c r="M3" s="7"/>
    </row>
    <row r="4" spans="1:18" x14ac:dyDescent="0.2">
      <c r="K4" s="7"/>
      <c r="L4" s="7"/>
      <c r="M4" s="7"/>
    </row>
    <row r="5" spans="1:18" x14ac:dyDescent="0.2">
      <c r="K5" s="7"/>
      <c r="L5" s="7"/>
      <c r="M5" s="7"/>
    </row>
    <row r="8" spans="1:18" ht="51.75" customHeight="1" x14ac:dyDescent="0.2">
      <c r="A8" s="7" t="str">
        <f>"República Dominicana. Cantidad de Tareas Sembradas de " &amp;  Producto!$B$9&amp;"  por Regional. Año: 2022"</f>
        <v>República Dominicana. Cantidad de Tareas Sembradas de Berenjena  por Regional. Año: 2022</v>
      </c>
      <c r="B8" s="7"/>
      <c r="H8" s="6" t="s">
        <v>21</v>
      </c>
    </row>
    <row r="9" spans="1:18" ht="12.75" customHeight="1" x14ac:dyDescent="0.2">
      <c r="A9" s="8" t="s">
        <v>3</v>
      </c>
      <c r="B9" s="9" t="s">
        <v>4</v>
      </c>
      <c r="H9" s="30" t="s">
        <v>22</v>
      </c>
      <c r="I9" s="30"/>
      <c r="J9" s="30"/>
      <c r="K9" s="30"/>
      <c r="L9" s="30"/>
      <c r="M9" s="30"/>
      <c r="N9" s="30"/>
      <c r="O9" s="30"/>
      <c r="P9" s="30"/>
      <c r="Q9" s="30"/>
      <c r="R9" s="30"/>
    </row>
    <row r="10" spans="1:18" x14ac:dyDescent="0.2">
      <c r="A10" s="10" t="s">
        <v>5</v>
      </c>
      <c r="B10" s="11">
        <f>IFERROR(VLOOKUP(Producto!$B$9,[1]!Tabla1[#All],MATCH(A10,[1]!Tabla1[[#Headers],[NORTE]:[TOTAL]],0)+1,0),"n/d")</f>
        <v>23392.710000000003</v>
      </c>
      <c r="H10" s="30"/>
      <c r="I10" s="30"/>
      <c r="J10" s="30"/>
      <c r="K10" s="30"/>
      <c r="L10" s="30"/>
      <c r="M10" s="30"/>
      <c r="N10" s="30"/>
      <c r="O10" s="30"/>
      <c r="P10" s="30"/>
      <c r="Q10" s="30"/>
      <c r="R10" s="30"/>
    </row>
    <row r="11" spans="1:18" ht="15" x14ac:dyDescent="0.25">
      <c r="A11" s="12" t="s">
        <v>6</v>
      </c>
      <c r="B11" s="13">
        <f>IFERROR(VLOOKUP(Producto!$B$9,[1]!Tabla1[#All],MATCH(A11,[1]!Tabla1[[#Headers],[NORTE]:[TOTAL]],0)+1,0),"n/d")</f>
        <v>1370.29</v>
      </c>
      <c r="C11" s="14"/>
      <c r="H11" s="30"/>
      <c r="I11" s="30"/>
      <c r="J11" s="30"/>
      <c r="K11" s="30"/>
      <c r="L11" s="30"/>
      <c r="M11" s="30"/>
      <c r="N11" s="30"/>
      <c r="O11" s="30"/>
      <c r="P11" s="30"/>
      <c r="Q11" s="30"/>
      <c r="R11" s="30"/>
    </row>
    <row r="12" spans="1:18" ht="15" x14ac:dyDescent="0.25">
      <c r="A12" s="12" t="s">
        <v>7</v>
      </c>
      <c r="B12" s="13">
        <f>IFERROR(VLOOKUP(Producto!$B$9,[1]!Tabla1[#All],MATCH(A12,[1]!Tabla1[[#Headers],[NORTE]:[TOTAL]],0)+1,0),"n/d")</f>
        <v>399.96000000000004</v>
      </c>
      <c r="C12" s="14"/>
      <c r="H12" s="30"/>
      <c r="I12" s="30"/>
      <c r="J12" s="30"/>
      <c r="K12" s="30"/>
      <c r="L12" s="30"/>
      <c r="M12" s="30"/>
      <c r="N12" s="30"/>
      <c r="O12" s="30"/>
      <c r="P12" s="30"/>
      <c r="Q12" s="30"/>
      <c r="R12" s="30"/>
    </row>
    <row r="13" spans="1:18" ht="15" x14ac:dyDescent="0.25">
      <c r="A13" s="12" t="s">
        <v>8</v>
      </c>
      <c r="B13" s="13">
        <f>IFERROR(VLOOKUP(Producto!$B$9,[1]!Tabla1[#All],MATCH(A13,[1]!Tabla1[[#Headers],[NORTE]:[TOTAL]],0)+1,0),"n/d")</f>
        <v>1194.31</v>
      </c>
      <c r="C13" s="14"/>
      <c r="H13" s="30"/>
      <c r="I13" s="30"/>
      <c r="J13" s="30"/>
      <c r="K13" s="30"/>
      <c r="L13" s="30"/>
      <c r="M13" s="30"/>
      <c r="N13" s="30"/>
      <c r="O13" s="30"/>
      <c r="P13" s="30"/>
      <c r="Q13" s="30"/>
      <c r="R13" s="30"/>
    </row>
    <row r="14" spans="1:18" ht="15" x14ac:dyDescent="0.25">
      <c r="A14" s="12" t="s">
        <v>9</v>
      </c>
      <c r="B14" s="13">
        <f>IFERROR(VLOOKUP(Producto!$B$9,[1]!Tabla1[#All],MATCH(A14,[1]!Tabla1[[#Headers],[NORTE]:[TOTAL]],0)+1,0),"n/d")</f>
        <v>2811.1</v>
      </c>
      <c r="C14" s="14"/>
      <c r="H14" s="30"/>
      <c r="I14" s="30"/>
      <c r="J14" s="30"/>
      <c r="K14" s="30"/>
      <c r="L14" s="30"/>
      <c r="M14" s="30"/>
      <c r="N14" s="30"/>
      <c r="O14" s="30"/>
      <c r="P14" s="30"/>
      <c r="Q14" s="30"/>
      <c r="R14" s="30"/>
    </row>
    <row r="15" spans="1:18" ht="15" x14ac:dyDescent="0.25">
      <c r="A15" s="12" t="s">
        <v>10</v>
      </c>
      <c r="B15" s="13">
        <f>IFERROR(VLOOKUP(Producto!$B$9,[1]!Tabla1[#All],MATCH(A15,[1]!Tabla1[[#Headers],[NORTE]:[TOTAL]],0)+1,0),"n/d")</f>
        <v>884.58</v>
      </c>
      <c r="C15" s="14"/>
      <c r="H15" s="30"/>
      <c r="I15" s="30"/>
      <c r="J15" s="30"/>
      <c r="K15" s="30"/>
      <c r="L15" s="30"/>
      <c r="M15" s="30"/>
      <c r="N15" s="30"/>
      <c r="O15" s="30"/>
      <c r="P15" s="30"/>
      <c r="Q15" s="30"/>
      <c r="R15" s="30"/>
    </row>
    <row r="16" spans="1:18" ht="15" x14ac:dyDescent="0.25">
      <c r="A16" s="12" t="s">
        <v>11</v>
      </c>
      <c r="B16" s="13">
        <f>IFERROR(VLOOKUP(Producto!$B$9,[1]!Tabla1[#All],MATCH(A16,[1]!Tabla1[[#Headers],[NORTE]:[TOTAL]],0)+1,0),"n/d")</f>
        <v>2236.0500000000002</v>
      </c>
      <c r="C16" s="14"/>
      <c r="H16" s="30"/>
      <c r="I16" s="30"/>
      <c r="J16" s="30"/>
      <c r="K16" s="30"/>
      <c r="L16" s="30"/>
      <c r="M16" s="30"/>
      <c r="N16" s="30"/>
      <c r="O16" s="30"/>
      <c r="P16" s="30"/>
      <c r="Q16" s="30"/>
      <c r="R16" s="30"/>
    </row>
    <row r="17" spans="1:18" ht="15" x14ac:dyDescent="0.25">
      <c r="A17" s="12" t="s">
        <v>12</v>
      </c>
      <c r="B17" s="13">
        <f>IFERROR(VLOOKUP(Producto!$B$9,[1]!Tabla1[#All],MATCH(A17,[1]!Tabla1[[#Headers],[NORTE]:[TOTAL]],0)+1,0),"n/d")</f>
        <v>14260.310000000001</v>
      </c>
      <c r="C17" s="14"/>
      <c r="H17" s="30"/>
      <c r="I17" s="30"/>
      <c r="J17" s="30"/>
      <c r="K17" s="30"/>
      <c r="L17" s="30"/>
      <c r="M17" s="30"/>
      <c r="N17" s="30"/>
      <c r="O17" s="30"/>
      <c r="P17" s="30"/>
      <c r="Q17" s="30"/>
      <c r="R17" s="30"/>
    </row>
    <row r="18" spans="1:18" ht="15" x14ac:dyDescent="0.25">
      <c r="A18" s="15" t="s">
        <v>13</v>
      </c>
      <c r="B18" s="16">
        <f>IFERROR(VLOOKUP(Producto!$B$9,[1]!Tabla1[#All],MATCH(A18,[1]!Tabla1[[#Headers],[NORTE]:[TOTAL]],0)+1,0),"n/d")</f>
        <v>236.11</v>
      </c>
      <c r="C18" s="14"/>
      <c r="H18" s="30"/>
      <c r="I18" s="30"/>
      <c r="J18" s="30"/>
      <c r="K18" s="30"/>
      <c r="L18" s="30"/>
      <c r="M18" s="30"/>
      <c r="N18" s="30"/>
      <c r="O18" s="30"/>
      <c r="P18" s="30"/>
      <c r="Q18" s="30"/>
      <c r="R18" s="30"/>
    </row>
    <row r="19" spans="1:18" ht="51.75" customHeight="1" x14ac:dyDescent="0.2">
      <c r="A19" s="17" t="s">
        <v>14</v>
      </c>
      <c r="B19" s="17"/>
      <c r="H19" s="30"/>
      <c r="I19" s="30"/>
      <c r="J19" s="30"/>
      <c r="K19" s="30"/>
      <c r="L19" s="30"/>
      <c r="M19" s="30"/>
      <c r="N19" s="30"/>
      <c r="O19" s="30"/>
      <c r="P19" s="30"/>
      <c r="Q19" s="30"/>
      <c r="R19" s="30"/>
    </row>
  </sheetData>
  <mergeCells count="4">
    <mergeCell ref="K3:M5"/>
    <mergeCell ref="A8:B8"/>
    <mergeCell ref="A19:B19"/>
    <mergeCell ref="H9:R19"/>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7192-0C0C-4981-92BA-94CE5478F68D}">
  <dimension ref="A8:U35"/>
  <sheetViews>
    <sheetView showGridLines="0" zoomScaleNormal="100" workbookViewId="0">
      <selection activeCell="D15" sqref="D15"/>
    </sheetView>
  </sheetViews>
  <sheetFormatPr baseColWidth="10" defaultColWidth="8" defaultRowHeight="12.75" x14ac:dyDescent="0.2"/>
  <cols>
    <col min="1" max="1" width="11.28515625" style="6" customWidth="1"/>
    <col min="2" max="2" width="17" style="6" customWidth="1"/>
    <col min="3" max="16384" width="8" style="6"/>
  </cols>
  <sheetData>
    <row r="8" spans="1:21" ht="60" customHeight="1" x14ac:dyDescent="0.2">
      <c r="A8" s="7" t="str">
        <f>"República Dominicana. Cantidad de Tareas Sembradas de "&amp;Producto!$B$9 &amp;" por Año. 
Período: 2002-2024*"</f>
        <v>República Dominicana. Cantidad de Tareas Sembradas de Berenjena por Año. 
Período: 2002-2024*</v>
      </c>
      <c r="B8" s="7"/>
      <c r="F8" s="31" t="s">
        <v>23</v>
      </c>
      <c r="G8" s="32"/>
      <c r="H8" s="32"/>
      <c r="I8" s="32"/>
      <c r="J8" s="32"/>
      <c r="K8" s="32"/>
      <c r="L8" s="32"/>
      <c r="M8" s="32"/>
      <c r="N8" s="32"/>
      <c r="O8" s="32"/>
      <c r="P8" s="32"/>
      <c r="Q8" s="32"/>
      <c r="R8" s="32"/>
      <c r="S8" s="32"/>
      <c r="T8" s="32"/>
      <c r="U8" s="32"/>
    </row>
    <row r="9" spans="1:21" x14ac:dyDescent="0.2">
      <c r="A9" s="8" t="s">
        <v>15</v>
      </c>
      <c r="B9" s="9" t="s">
        <v>4</v>
      </c>
      <c r="F9" s="32"/>
      <c r="G9" s="32"/>
      <c r="H9" s="32"/>
      <c r="I9" s="32"/>
      <c r="J9" s="32"/>
      <c r="K9" s="32"/>
      <c r="L9" s="32"/>
      <c r="M9" s="32"/>
      <c r="N9" s="32"/>
      <c r="O9" s="32"/>
      <c r="P9" s="32"/>
      <c r="Q9" s="32"/>
      <c r="R9" s="32"/>
      <c r="S9" s="32"/>
      <c r="T9" s="32"/>
      <c r="U9" s="32"/>
    </row>
    <row r="10" spans="1:21" x14ac:dyDescent="0.2">
      <c r="A10" s="18">
        <v>2002</v>
      </c>
      <c r="B10" s="19">
        <f>VLOOKUP(Producto!$B$9,[1]!Tabla4[#All],MATCH(TEXT(A10,"0"),[1]!Tabla4[[#Headers],[2002]:[2024]],0)+1,0)</f>
        <v>13684</v>
      </c>
      <c r="F10" s="32"/>
      <c r="G10" s="32"/>
      <c r="H10" s="32"/>
      <c r="I10" s="32"/>
      <c r="J10" s="32"/>
      <c r="K10" s="32"/>
      <c r="L10" s="32"/>
      <c r="M10" s="32"/>
      <c r="N10" s="32"/>
      <c r="O10" s="32"/>
      <c r="P10" s="32"/>
      <c r="Q10" s="32"/>
      <c r="R10" s="32"/>
      <c r="S10" s="32"/>
      <c r="T10" s="32"/>
      <c r="U10" s="32"/>
    </row>
    <row r="11" spans="1:21" x14ac:dyDescent="0.2">
      <c r="A11" s="12">
        <v>2003</v>
      </c>
      <c r="B11" s="20">
        <f>VLOOKUP(Producto!$B$9,[1]!Tabla4[#All],MATCH(TEXT(A11,"0"),[1]!Tabla4[[#Headers],[2002]:[2024]],0)+1,0)</f>
        <v>15906</v>
      </c>
      <c r="F11" s="32"/>
      <c r="G11" s="32"/>
      <c r="H11" s="32"/>
      <c r="I11" s="32"/>
      <c r="J11" s="32"/>
      <c r="K11" s="32"/>
      <c r="L11" s="32"/>
      <c r="M11" s="32"/>
      <c r="N11" s="32"/>
      <c r="O11" s="32"/>
      <c r="P11" s="32"/>
      <c r="Q11" s="32"/>
      <c r="R11" s="32"/>
      <c r="S11" s="32"/>
      <c r="T11" s="32"/>
      <c r="U11" s="32"/>
    </row>
    <row r="12" spans="1:21" x14ac:dyDescent="0.2">
      <c r="A12" s="12">
        <v>2004</v>
      </c>
      <c r="B12" s="13">
        <f>VLOOKUP(Producto!$B$9,[1]!Tabla4[#All],MATCH(TEXT(A12,"0"),[1]!Tabla4[[#Headers],[2002]:[2024]],0)+1,0)</f>
        <v>18414</v>
      </c>
      <c r="F12" s="32"/>
      <c r="G12" s="32"/>
      <c r="H12" s="32"/>
      <c r="I12" s="32"/>
      <c r="J12" s="32"/>
      <c r="K12" s="32"/>
      <c r="L12" s="32"/>
      <c r="M12" s="32"/>
      <c r="N12" s="32"/>
      <c r="O12" s="32"/>
      <c r="P12" s="32"/>
      <c r="Q12" s="32"/>
      <c r="R12" s="32"/>
      <c r="S12" s="32"/>
      <c r="T12" s="32"/>
      <c r="U12" s="32"/>
    </row>
    <row r="13" spans="1:21" x14ac:dyDescent="0.2">
      <c r="A13" s="12">
        <v>2005</v>
      </c>
      <c r="B13" s="13">
        <f>VLOOKUP(Producto!$B$9,[1]!Tabla4[#All],MATCH(TEXT(A13,"0"),[1]!Tabla4[[#Headers],[2002]:[2024]],0)+1,0)</f>
        <v>18071</v>
      </c>
      <c r="F13" s="32"/>
      <c r="G13" s="32"/>
      <c r="H13" s="32"/>
      <c r="I13" s="32"/>
      <c r="J13" s="32"/>
      <c r="K13" s="32"/>
      <c r="L13" s="32"/>
      <c r="M13" s="32"/>
      <c r="N13" s="32"/>
      <c r="O13" s="32"/>
      <c r="P13" s="32"/>
      <c r="Q13" s="32"/>
      <c r="R13" s="32"/>
      <c r="S13" s="32"/>
      <c r="T13" s="32"/>
      <c r="U13" s="32"/>
    </row>
    <row r="14" spans="1:21" x14ac:dyDescent="0.2">
      <c r="A14" s="12">
        <v>2006</v>
      </c>
      <c r="B14" s="13">
        <f>VLOOKUP(Producto!$B$9,[1]!Tabla4[#All],MATCH(TEXT(A14,"0"),[1]!Tabla4[[#Headers],[2002]:[2024]],0)+1,0)</f>
        <v>15965</v>
      </c>
      <c r="F14" s="32"/>
      <c r="G14" s="32"/>
      <c r="H14" s="32"/>
      <c r="I14" s="32"/>
      <c r="J14" s="32"/>
      <c r="K14" s="32"/>
      <c r="L14" s="32"/>
      <c r="M14" s="32"/>
      <c r="N14" s="32"/>
      <c r="O14" s="32"/>
      <c r="P14" s="32"/>
      <c r="Q14" s="32"/>
      <c r="R14" s="32"/>
      <c r="S14" s="32"/>
      <c r="T14" s="32"/>
      <c r="U14" s="32"/>
    </row>
    <row r="15" spans="1:21" x14ac:dyDescent="0.2">
      <c r="A15" s="12">
        <v>2007</v>
      </c>
      <c r="B15" s="13">
        <f>VLOOKUP(Producto!$B$9,[1]!Tabla4[#All],MATCH(TEXT(A15,"0"),[1]!Tabla4[[#Headers],[2002]:[2024]],0)+1,0)</f>
        <v>15993</v>
      </c>
      <c r="F15" s="32"/>
      <c r="G15" s="32"/>
      <c r="H15" s="32"/>
      <c r="I15" s="32"/>
      <c r="J15" s="32"/>
      <c r="K15" s="32"/>
      <c r="L15" s="32"/>
      <c r="M15" s="32"/>
      <c r="N15" s="32"/>
      <c r="O15" s="32"/>
      <c r="P15" s="32"/>
      <c r="Q15" s="32"/>
      <c r="R15" s="32"/>
      <c r="S15" s="32"/>
      <c r="T15" s="32"/>
      <c r="U15" s="32"/>
    </row>
    <row r="16" spans="1:21" x14ac:dyDescent="0.2">
      <c r="A16" s="12">
        <v>2008</v>
      </c>
      <c r="B16" s="13">
        <f>VLOOKUP(Producto!$B$9,[1]!Tabla4[#All],MATCH(TEXT(A16,"0"),[1]!Tabla4[[#Headers],[2002]:[2024]],0)+1,0)</f>
        <v>17490</v>
      </c>
      <c r="F16" s="32"/>
      <c r="G16" s="32"/>
      <c r="H16" s="32"/>
      <c r="I16" s="32"/>
      <c r="J16" s="32"/>
      <c r="K16" s="32"/>
      <c r="L16" s="32"/>
      <c r="M16" s="32"/>
      <c r="N16" s="32"/>
      <c r="O16" s="32"/>
      <c r="P16" s="32"/>
      <c r="Q16" s="32"/>
      <c r="R16" s="32"/>
      <c r="S16" s="32"/>
      <c r="T16" s="32"/>
      <c r="U16" s="32"/>
    </row>
    <row r="17" spans="1:21" x14ac:dyDescent="0.2">
      <c r="A17" s="12">
        <v>2009</v>
      </c>
      <c r="B17" s="13">
        <f>VLOOKUP(Producto!$B$9,[1]!Tabla4[#All],MATCH(TEXT(A17,"0"),[1]!Tabla4[[#Headers],[2002]:[2024]],0)+1,0)</f>
        <v>19229</v>
      </c>
      <c r="F17" s="32"/>
      <c r="G17" s="32"/>
      <c r="H17" s="32"/>
      <c r="I17" s="32"/>
      <c r="J17" s="32"/>
      <c r="K17" s="32"/>
      <c r="L17" s="32"/>
      <c r="M17" s="32"/>
      <c r="N17" s="32"/>
      <c r="O17" s="32"/>
      <c r="P17" s="32"/>
      <c r="Q17" s="32"/>
      <c r="R17" s="32"/>
      <c r="S17" s="32"/>
      <c r="T17" s="32"/>
      <c r="U17" s="32"/>
    </row>
    <row r="18" spans="1:21" x14ac:dyDescent="0.2">
      <c r="A18" s="12">
        <v>2010</v>
      </c>
      <c r="B18" s="13">
        <f>VLOOKUP(Producto!$B$9,[1]!Tabla4[#All],MATCH(TEXT(A18,"0"),[1]!Tabla4[[#Headers],[2002]:[2024]],0)+1,0)</f>
        <v>15190</v>
      </c>
      <c r="F18" s="32"/>
      <c r="G18" s="32"/>
      <c r="H18" s="32"/>
      <c r="I18" s="32"/>
      <c r="J18" s="32"/>
      <c r="K18" s="32"/>
      <c r="L18" s="32"/>
      <c r="M18" s="32"/>
      <c r="N18" s="32"/>
      <c r="O18" s="32"/>
      <c r="P18" s="32"/>
      <c r="Q18" s="32"/>
      <c r="R18" s="32"/>
      <c r="S18" s="32"/>
      <c r="T18" s="32"/>
      <c r="U18" s="32"/>
    </row>
    <row r="19" spans="1:21" x14ac:dyDescent="0.2">
      <c r="A19" s="12">
        <v>2011</v>
      </c>
      <c r="B19" s="13">
        <f>VLOOKUP(Producto!$B$9,[1]!Tabla4[#All],MATCH(TEXT(A19,"0"),[1]!Tabla4[[#Headers],[2002]:[2024]],0)+1,0)</f>
        <v>19213</v>
      </c>
      <c r="F19" s="32"/>
      <c r="G19" s="32"/>
      <c r="H19" s="32"/>
      <c r="I19" s="32"/>
      <c r="J19" s="32"/>
      <c r="K19" s="32"/>
      <c r="L19" s="32"/>
      <c r="M19" s="32"/>
      <c r="N19" s="32"/>
      <c r="O19" s="32"/>
      <c r="P19" s="32"/>
      <c r="Q19" s="32"/>
      <c r="R19" s="32"/>
      <c r="S19" s="32"/>
      <c r="T19" s="32"/>
      <c r="U19" s="32"/>
    </row>
    <row r="20" spans="1:21" x14ac:dyDescent="0.2">
      <c r="A20" s="12">
        <v>2012</v>
      </c>
      <c r="B20" s="13">
        <f>VLOOKUP(Producto!$B$9,[1]!Tabla4[#All],MATCH(TEXT(A20,"0"),[1]!Tabla4[[#Headers],[2002]:[2024]],0)+1,0)</f>
        <v>19536</v>
      </c>
      <c r="F20" s="32"/>
      <c r="G20" s="32"/>
      <c r="H20" s="32"/>
      <c r="I20" s="32"/>
      <c r="J20" s="32"/>
      <c r="K20" s="32"/>
      <c r="L20" s="32"/>
      <c r="M20" s="32"/>
      <c r="N20" s="32"/>
      <c r="O20" s="32"/>
      <c r="P20" s="32"/>
      <c r="Q20" s="32"/>
      <c r="R20" s="32"/>
      <c r="S20" s="32"/>
      <c r="T20" s="32"/>
      <c r="U20" s="32"/>
    </row>
    <row r="21" spans="1:21" x14ac:dyDescent="0.2">
      <c r="A21" s="12">
        <v>2013</v>
      </c>
      <c r="B21" s="13">
        <f>VLOOKUP(Producto!$B$9,[1]!Tabla4[#All],MATCH(TEXT(A21,"0"),[1]!Tabla4[[#Headers],[2002]:[2024]],0)+1,0)</f>
        <v>20738</v>
      </c>
      <c r="F21" s="32"/>
      <c r="G21" s="32"/>
      <c r="H21" s="32"/>
      <c r="I21" s="32"/>
      <c r="J21" s="32"/>
      <c r="K21" s="32"/>
      <c r="L21" s="32"/>
      <c r="M21" s="32"/>
      <c r="N21" s="32"/>
      <c r="O21" s="32"/>
      <c r="P21" s="32"/>
      <c r="Q21" s="32"/>
      <c r="R21" s="32"/>
      <c r="S21" s="32"/>
      <c r="T21" s="32"/>
      <c r="U21" s="32"/>
    </row>
    <row r="22" spans="1:21" x14ac:dyDescent="0.2">
      <c r="A22" s="12">
        <v>2014</v>
      </c>
      <c r="B22" s="13">
        <f>VLOOKUP(Producto!$B$9,[1]!Tabla4[#All],MATCH(TEXT(A22,"0"),[1]!Tabla4[[#Headers],[2002]:[2024]],0)+1,0)</f>
        <v>25865</v>
      </c>
    </row>
    <row r="23" spans="1:21" x14ac:dyDescent="0.2">
      <c r="A23" s="12">
        <v>2015</v>
      </c>
      <c r="B23" s="13">
        <f>VLOOKUP(Producto!$B$9,[1]!Tabla4[#All],MATCH(TEXT(A23,"0"),[1]!Tabla4[[#Headers],[2002]:[2024]],0)+1,0)</f>
        <v>21624</v>
      </c>
    </row>
    <row r="24" spans="1:21" x14ac:dyDescent="0.2">
      <c r="A24" s="12">
        <v>2016</v>
      </c>
      <c r="B24" s="13">
        <f>VLOOKUP(Producto!$B$9,[1]!Tabla4[#All],MATCH(TEXT(A24,"0"),[1]!Tabla4[[#Headers],[2002]:[2024]],0)+1,0)</f>
        <v>21920</v>
      </c>
    </row>
    <row r="25" spans="1:21" x14ac:dyDescent="0.2">
      <c r="A25" s="12">
        <v>2017</v>
      </c>
      <c r="B25" s="13">
        <f>VLOOKUP(Producto!$B$9,[1]!Tabla4[#All],MATCH(TEXT(A25,"0"),[1]!Tabla4[[#Headers],[2002]:[2024]],0)+1,0)</f>
        <v>23797</v>
      </c>
    </row>
    <row r="26" spans="1:21" x14ac:dyDescent="0.2">
      <c r="A26" s="12">
        <v>2018</v>
      </c>
      <c r="B26" s="13">
        <f>VLOOKUP(Producto!$B$9,[1]!Tabla4[#All],MATCH(TEXT(A26,"0"),[1]!Tabla4[[#Headers],[2002]:[2024]],0)+1,0)</f>
        <v>22770</v>
      </c>
    </row>
    <row r="27" spans="1:21" x14ac:dyDescent="0.2">
      <c r="A27" s="12">
        <v>2019</v>
      </c>
      <c r="B27" s="13">
        <f>VLOOKUP(Producto!$B$9,[1]!Tabla4[#All],MATCH(TEXT(A27,"0"),[1]!Tabla4[[#Headers],[2002]:[2024]],0)+1,0)</f>
        <v>21804</v>
      </c>
    </row>
    <row r="28" spans="1:21" x14ac:dyDescent="0.2">
      <c r="A28" s="12">
        <v>2020</v>
      </c>
      <c r="B28" s="13">
        <f>VLOOKUP(Producto!$B$9,[1]!Tabla4[#All],MATCH(TEXT(A28,"0"),[1]!Tabla4[[#Headers],[2002]:[2024]],0)+1,0)</f>
        <v>18108.500000000007</v>
      </c>
    </row>
    <row r="29" spans="1:21" x14ac:dyDescent="0.2">
      <c r="A29" s="12">
        <v>2021</v>
      </c>
      <c r="B29" s="13">
        <f>VLOOKUP(Producto!$B$9,[1]!Tabla4[#All],MATCH(TEXT(A29,"0"),[1]!Tabla4[[#Headers],[2002]:[2024]],0)+1,0)</f>
        <v>17634</v>
      </c>
    </row>
    <row r="30" spans="1:21" x14ac:dyDescent="0.2">
      <c r="A30" s="12">
        <v>2022</v>
      </c>
      <c r="B30" s="13">
        <f>VLOOKUP(Producto!$B$9,[1]!Tabla4[#All],MATCH(TEXT(A30,"0"),[1]!Tabla4[[#Headers],[2002]:[2024]],0)+1,0)</f>
        <v>23392.932299999997</v>
      </c>
    </row>
    <row r="31" spans="1:21" x14ac:dyDescent="0.2">
      <c r="A31" s="12">
        <v>2023</v>
      </c>
      <c r="B31" s="13">
        <f>VLOOKUP(Producto!$B$9,[1]!Tabla4[#All],MATCH(TEXT(A31,"0"),[1]!Tabla4[[#Headers],[2002]:[2024]],0)+1,0)</f>
        <v>32891.859210757779</v>
      </c>
    </row>
    <row r="32" spans="1:21" x14ac:dyDescent="0.2">
      <c r="A32" s="15">
        <v>2024</v>
      </c>
      <c r="B32" s="16">
        <f>VLOOKUP(Producto!$B$9,[1]!Tabla4[#All],MATCH(TEXT(A32,"0"),[1]!Tabla4[[#Headers],[2002]:[2024]],0)+1,0)</f>
        <v>24797</v>
      </c>
    </row>
    <row r="33" spans="1:2" ht="32.1" customHeight="1" x14ac:dyDescent="0.2">
      <c r="A33" s="21" t="s">
        <v>16</v>
      </c>
      <c r="B33" s="21"/>
    </row>
    <row r="34" spans="1:2" x14ac:dyDescent="0.2">
      <c r="A34" s="22" t="s">
        <v>17</v>
      </c>
      <c r="B34" s="23"/>
    </row>
    <row r="35" spans="1:2" x14ac:dyDescent="0.2">
      <c r="A35" s="22"/>
      <c r="B35" s="23"/>
    </row>
  </sheetData>
  <mergeCells count="3">
    <mergeCell ref="A8:B8"/>
    <mergeCell ref="A33:B33"/>
    <mergeCell ref="F8:U21"/>
  </mergeCells>
  <pageMargins left="0.78749999999999998" right="0.78749999999999998" top="1.0249999999999999" bottom="1.0249999999999999" header="0.78749999999999998" footer="0.78749999999999998"/>
  <pageSetup paperSize="9" orientation="portrait" r:id="rId1"/>
  <headerFooter>
    <oddHeader>&amp;C&amp;A</oddHeader>
    <oddFooter>&amp;CPágina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98C92-F26D-4E50-AFE8-ED8BDDD0DB3E}">
  <dimension ref="A3:S19"/>
  <sheetViews>
    <sheetView showGridLines="0" zoomScaleNormal="100" workbookViewId="0">
      <selection activeCell="D11" sqref="D11"/>
    </sheetView>
  </sheetViews>
  <sheetFormatPr baseColWidth="10" defaultColWidth="9.140625" defaultRowHeight="12.75" x14ac:dyDescent="0.2"/>
  <cols>
    <col min="1" max="1" width="12.42578125" style="6" customWidth="1"/>
    <col min="2" max="2" width="15.140625" style="6" customWidth="1"/>
    <col min="3" max="16384" width="9.140625" style="6"/>
  </cols>
  <sheetData>
    <row r="3" spans="1:19" x14ac:dyDescent="0.2">
      <c r="K3" s="7"/>
      <c r="L3" s="7"/>
      <c r="M3" s="7"/>
    </row>
    <row r="4" spans="1:19" x14ac:dyDescent="0.2">
      <c r="K4" s="7"/>
      <c r="L4" s="7"/>
      <c r="M4" s="7"/>
    </row>
    <row r="5" spans="1:19" x14ac:dyDescent="0.2">
      <c r="K5" s="7"/>
      <c r="L5" s="7"/>
      <c r="M5" s="7"/>
    </row>
    <row r="8" spans="1:19" ht="51.75" customHeight="1" x14ac:dyDescent="0.2">
      <c r="A8" s="7" t="str">
        <f>"República Dominicana. Cantidad de Tareas Cocechadas de " &amp;  Producto!$B$9&amp;"  por Regional. Año: 2022"</f>
        <v>República Dominicana. Cantidad de Tareas Cocechadas de Berenjena  por Regional. Año: 2022</v>
      </c>
      <c r="B8" s="7"/>
      <c r="F8" s="31" t="s">
        <v>24</v>
      </c>
      <c r="G8" s="32"/>
      <c r="H8" s="32"/>
      <c r="I8" s="32"/>
      <c r="J8" s="32"/>
      <c r="K8" s="32"/>
      <c r="L8" s="32"/>
      <c r="M8" s="32"/>
      <c r="N8" s="32"/>
      <c r="O8" s="32"/>
      <c r="P8" s="32"/>
      <c r="Q8" s="32"/>
      <c r="R8" s="32"/>
      <c r="S8" s="32"/>
    </row>
    <row r="9" spans="1:19" x14ac:dyDescent="0.2">
      <c r="A9" s="8" t="s">
        <v>3</v>
      </c>
      <c r="B9" s="9" t="s">
        <v>4</v>
      </c>
      <c r="F9" s="32"/>
      <c r="G9" s="32"/>
      <c r="H9" s="32"/>
      <c r="I9" s="32"/>
      <c r="J9" s="32"/>
      <c r="K9" s="32"/>
      <c r="L9" s="32"/>
      <c r="M9" s="32"/>
      <c r="N9" s="32"/>
      <c r="O9" s="32"/>
      <c r="P9" s="32"/>
      <c r="Q9" s="32"/>
      <c r="R9" s="32"/>
      <c r="S9" s="32"/>
    </row>
    <row r="10" spans="1:19" x14ac:dyDescent="0.2">
      <c r="A10" s="10" t="s">
        <v>5</v>
      </c>
      <c r="B10" s="11">
        <f>IFERROR(VLOOKUP(Producto!$B$9,[1]!Tabla2[#All],MATCH(A10,[1]!Tabla2[[#Headers],[NORTE]:[TOTAL]],0)+1,0),"n/d")</f>
        <v>56253.86</v>
      </c>
      <c r="F10" s="32"/>
      <c r="G10" s="32"/>
      <c r="H10" s="32"/>
      <c r="I10" s="32"/>
      <c r="J10" s="32"/>
      <c r="K10" s="32"/>
      <c r="L10" s="32"/>
      <c r="M10" s="32"/>
      <c r="N10" s="32"/>
      <c r="O10" s="32"/>
      <c r="P10" s="32"/>
      <c r="Q10" s="32"/>
      <c r="R10" s="32"/>
      <c r="S10" s="32"/>
    </row>
    <row r="11" spans="1:19" ht="15" x14ac:dyDescent="0.25">
      <c r="A11" s="12" t="s">
        <v>6</v>
      </c>
      <c r="B11" s="13">
        <f>IFERROR(VLOOKUP(Producto!$B$9,[1]!Tabla2[#All],MATCH(A11,[1]!Tabla2[[#Headers],[NORTE]:[TOTAL]],0)+1,0),"n/d")</f>
        <v>1179.42</v>
      </c>
      <c r="C11" s="14"/>
      <c r="F11" s="32"/>
      <c r="G11" s="32"/>
      <c r="H11" s="32"/>
      <c r="I11" s="32"/>
      <c r="J11" s="32"/>
      <c r="K11" s="32"/>
      <c r="L11" s="32"/>
      <c r="M11" s="32"/>
      <c r="N11" s="32"/>
      <c r="O11" s="32"/>
      <c r="P11" s="32"/>
      <c r="Q11" s="32"/>
      <c r="R11" s="32"/>
      <c r="S11" s="32"/>
    </row>
    <row r="12" spans="1:19" ht="15" x14ac:dyDescent="0.25">
      <c r="A12" s="12" t="s">
        <v>7</v>
      </c>
      <c r="B12" s="13">
        <f>IFERROR(VLOOKUP(Producto!$B$9,[1]!Tabla2[#All],MATCH(A12,[1]!Tabla2[[#Headers],[NORTE]:[TOTAL]],0)+1,0),"n/d")</f>
        <v>1987.88</v>
      </c>
      <c r="C12" s="14"/>
      <c r="F12" s="32"/>
      <c r="G12" s="32"/>
      <c r="H12" s="32"/>
      <c r="I12" s="32"/>
      <c r="J12" s="32"/>
      <c r="K12" s="32"/>
      <c r="L12" s="32"/>
      <c r="M12" s="32"/>
      <c r="N12" s="32"/>
      <c r="O12" s="32"/>
      <c r="P12" s="32"/>
      <c r="Q12" s="32"/>
      <c r="R12" s="32"/>
      <c r="S12" s="32"/>
    </row>
    <row r="13" spans="1:19" ht="15" x14ac:dyDescent="0.25">
      <c r="A13" s="12" t="s">
        <v>8</v>
      </c>
      <c r="B13" s="13">
        <f>IFERROR(VLOOKUP(Producto!$B$9,[1]!Tabla2[#All],MATCH(A13,[1]!Tabla2[[#Headers],[NORTE]:[TOTAL]],0)+1,0),"n/d")</f>
        <v>2305.81</v>
      </c>
      <c r="C13" s="14"/>
      <c r="F13" s="32"/>
      <c r="G13" s="32"/>
      <c r="H13" s="32"/>
      <c r="I13" s="32"/>
      <c r="J13" s="32"/>
      <c r="K13" s="32"/>
      <c r="L13" s="32"/>
      <c r="M13" s="32"/>
      <c r="N13" s="32"/>
      <c r="O13" s="32"/>
      <c r="P13" s="32"/>
      <c r="Q13" s="32"/>
      <c r="R13" s="32"/>
      <c r="S13" s="32"/>
    </row>
    <row r="14" spans="1:19" ht="15" x14ac:dyDescent="0.25">
      <c r="A14" s="12" t="s">
        <v>9</v>
      </c>
      <c r="B14" s="13">
        <f>IFERROR(VLOOKUP(Producto!$B$9,[1]!Tabla2[#All],MATCH(A14,[1]!Tabla2[[#Headers],[NORTE]:[TOTAL]],0)+1,0),"n/d")</f>
        <v>10238</v>
      </c>
      <c r="C14" s="14"/>
      <c r="F14" s="32"/>
      <c r="G14" s="32"/>
      <c r="H14" s="32"/>
      <c r="I14" s="32"/>
      <c r="J14" s="32"/>
      <c r="K14" s="32"/>
      <c r="L14" s="32"/>
      <c r="M14" s="32"/>
      <c r="N14" s="32"/>
      <c r="O14" s="32"/>
      <c r="P14" s="32"/>
      <c r="Q14" s="32"/>
      <c r="R14" s="32"/>
      <c r="S14" s="32"/>
    </row>
    <row r="15" spans="1:19" ht="15" x14ac:dyDescent="0.25">
      <c r="A15" s="12" t="s">
        <v>10</v>
      </c>
      <c r="B15" s="13">
        <f>IFERROR(VLOOKUP(Producto!$B$9,[1]!Tabla2[#All],MATCH(A15,[1]!Tabla2[[#Headers],[NORTE]:[TOTAL]],0)+1,0),"n/d")</f>
        <v>950.8</v>
      </c>
      <c r="C15" s="14"/>
      <c r="F15" s="32"/>
      <c r="G15" s="32"/>
      <c r="H15" s="32"/>
      <c r="I15" s="32"/>
      <c r="J15" s="32"/>
      <c r="K15" s="32"/>
      <c r="L15" s="32"/>
      <c r="M15" s="32"/>
      <c r="N15" s="32"/>
      <c r="O15" s="32"/>
      <c r="P15" s="32"/>
      <c r="Q15" s="32"/>
      <c r="R15" s="32"/>
      <c r="S15" s="32"/>
    </row>
    <row r="16" spans="1:19" ht="15" x14ac:dyDescent="0.25">
      <c r="A16" s="12" t="s">
        <v>11</v>
      </c>
      <c r="B16" s="13">
        <f>IFERROR(VLOOKUP(Producto!$B$9,[1]!Tabla2[#All],MATCH(A16,[1]!Tabla2[[#Headers],[NORTE]:[TOTAL]],0)+1,0),"n/d")</f>
        <v>12269.89</v>
      </c>
      <c r="C16" s="14"/>
      <c r="F16" s="32"/>
      <c r="G16" s="32"/>
      <c r="H16" s="32"/>
      <c r="I16" s="32"/>
      <c r="J16" s="32"/>
      <c r="K16" s="32"/>
      <c r="L16" s="32"/>
      <c r="M16" s="32"/>
      <c r="N16" s="32"/>
      <c r="O16" s="32"/>
      <c r="P16" s="32"/>
      <c r="Q16" s="32"/>
      <c r="R16" s="32"/>
      <c r="S16" s="32"/>
    </row>
    <row r="17" spans="1:19" ht="15" x14ac:dyDescent="0.25">
      <c r="A17" s="12" t="s">
        <v>12</v>
      </c>
      <c r="B17" s="13">
        <f>IFERROR(VLOOKUP(Producto!$B$9,[1]!Tabla2[#All],MATCH(A17,[1]!Tabla2[[#Headers],[NORTE]:[TOTAL]],0)+1,0),"n/d")</f>
        <v>26923.02</v>
      </c>
      <c r="C17" s="14"/>
      <c r="F17" s="32"/>
      <c r="G17" s="32"/>
      <c r="H17" s="32"/>
      <c r="I17" s="32"/>
      <c r="J17" s="32"/>
      <c r="K17" s="32"/>
      <c r="L17" s="32"/>
      <c r="M17" s="32"/>
      <c r="N17" s="32"/>
      <c r="O17" s="32"/>
      <c r="P17" s="32"/>
      <c r="Q17" s="32"/>
      <c r="R17" s="32"/>
      <c r="S17" s="32"/>
    </row>
    <row r="18" spans="1:19" ht="15" x14ac:dyDescent="0.25">
      <c r="A18" s="15" t="s">
        <v>13</v>
      </c>
      <c r="B18" s="16">
        <f>IFERROR(VLOOKUP(Producto!$B$9,[1]!Tabla2[#All],MATCH(A18,[1]!Tabla2[[#Headers],[NORTE]:[TOTAL]],0)+1,0),"n/d")</f>
        <v>399.03999999999996</v>
      </c>
      <c r="C18" s="14"/>
      <c r="F18" s="32"/>
      <c r="G18" s="32"/>
      <c r="H18" s="32"/>
      <c r="I18" s="32"/>
      <c r="J18" s="32"/>
      <c r="K18" s="32"/>
      <c r="L18" s="32"/>
      <c r="M18" s="32"/>
      <c r="N18" s="32"/>
      <c r="O18" s="32"/>
      <c r="P18" s="32"/>
      <c r="Q18" s="32"/>
      <c r="R18" s="32"/>
      <c r="S18" s="32"/>
    </row>
    <row r="19" spans="1:19" ht="41.25" customHeight="1" x14ac:dyDescent="0.2">
      <c r="A19" s="17" t="s">
        <v>14</v>
      </c>
      <c r="B19" s="17"/>
      <c r="F19" s="32"/>
      <c r="G19" s="32"/>
      <c r="H19" s="32"/>
      <c r="I19" s="32"/>
      <c r="J19" s="32"/>
      <c r="K19" s="32"/>
      <c r="L19" s="32"/>
      <c r="M19" s="32"/>
      <c r="N19" s="32"/>
      <c r="O19" s="32"/>
      <c r="P19" s="32"/>
      <c r="Q19" s="32"/>
      <c r="R19" s="32"/>
      <c r="S19" s="32"/>
    </row>
  </sheetData>
  <mergeCells count="4">
    <mergeCell ref="K3:M5"/>
    <mergeCell ref="A8:B8"/>
    <mergeCell ref="A19:B19"/>
    <mergeCell ref="F8:S19"/>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911F-D203-4691-A191-BF2ABE3C16A0}">
  <dimension ref="A8:U37"/>
  <sheetViews>
    <sheetView showGridLines="0" zoomScaleNormal="100" workbookViewId="0">
      <selection activeCell="G8" sqref="G8:U23"/>
    </sheetView>
  </sheetViews>
  <sheetFormatPr baseColWidth="10" defaultColWidth="8" defaultRowHeight="12.75" x14ac:dyDescent="0.2"/>
  <cols>
    <col min="1" max="1" width="11.85546875" style="6" customWidth="1"/>
    <col min="2" max="2" width="12.85546875" style="6" customWidth="1"/>
    <col min="3" max="16384" width="8" style="6"/>
  </cols>
  <sheetData>
    <row r="8" spans="1:21" ht="69" customHeight="1" x14ac:dyDescent="0.2">
      <c r="A8" s="7" t="str">
        <f>"República Dominicana. Cantidad de Tareas Cosechadas de "&amp;Producto!$B$9&amp;" por Año. Período: 2002-2024*"</f>
        <v>República Dominicana. Cantidad de Tareas Cosechadas de Berenjena por Año. Período: 2002-2024*</v>
      </c>
      <c r="B8" s="7"/>
      <c r="G8" s="29" t="s">
        <v>25</v>
      </c>
      <c r="H8" s="28"/>
      <c r="I8" s="28"/>
      <c r="J8" s="28"/>
      <c r="K8" s="28"/>
      <c r="L8" s="28"/>
      <c r="M8" s="28"/>
      <c r="N8" s="28"/>
      <c r="O8" s="28"/>
      <c r="P8" s="28"/>
      <c r="Q8" s="28"/>
      <c r="R8" s="28"/>
      <c r="S8" s="28"/>
      <c r="T8" s="28"/>
      <c r="U8" s="28"/>
    </row>
    <row r="9" spans="1:21" x14ac:dyDescent="0.2">
      <c r="A9" s="8" t="s">
        <v>15</v>
      </c>
      <c r="B9" s="9" t="s">
        <v>4</v>
      </c>
      <c r="G9" s="28"/>
      <c r="H9" s="28"/>
      <c r="I9" s="28"/>
      <c r="J9" s="28"/>
      <c r="K9" s="28"/>
      <c r="L9" s="28"/>
      <c r="M9" s="28"/>
      <c r="N9" s="28"/>
      <c r="O9" s="28"/>
      <c r="P9" s="28"/>
      <c r="Q9" s="28"/>
      <c r="R9" s="28"/>
      <c r="S9" s="28"/>
      <c r="T9" s="28"/>
      <c r="U9" s="28"/>
    </row>
    <row r="10" spans="1:21" x14ac:dyDescent="0.2">
      <c r="A10" s="18">
        <v>2002</v>
      </c>
      <c r="B10" s="19">
        <f>VLOOKUP(Producto!$B$9,[1]!Tabla5[#All],MATCH(TEXT(A10,"0"),[1]!Tabla5[[#Headers],[2002]:[2024]],0)+1,0)</f>
        <v>25739</v>
      </c>
      <c r="G10" s="28"/>
      <c r="H10" s="28"/>
      <c r="I10" s="28"/>
      <c r="J10" s="28"/>
      <c r="K10" s="28"/>
      <c r="L10" s="28"/>
      <c r="M10" s="28"/>
      <c r="N10" s="28"/>
      <c r="O10" s="28"/>
      <c r="P10" s="28"/>
      <c r="Q10" s="28"/>
      <c r="R10" s="28"/>
      <c r="S10" s="28"/>
      <c r="T10" s="28"/>
      <c r="U10" s="28"/>
    </row>
    <row r="11" spans="1:21" x14ac:dyDescent="0.2">
      <c r="A11" s="12">
        <v>2003</v>
      </c>
      <c r="B11" s="20">
        <f>VLOOKUP(Producto!$B$9,[1]!Tabla5[#All],MATCH(TEXT(A11,"0"),[1]!Tabla5[[#Headers],[2002]:[2024]],0)+1,0)</f>
        <v>40671</v>
      </c>
      <c r="G11" s="28"/>
      <c r="H11" s="28"/>
      <c r="I11" s="28"/>
      <c r="J11" s="28"/>
      <c r="K11" s="28"/>
      <c r="L11" s="28"/>
      <c r="M11" s="28"/>
      <c r="N11" s="28"/>
      <c r="O11" s="28"/>
      <c r="P11" s="28"/>
      <c r="Q11" s="28"/>
      <c r="R11" s="28"/>
      <c r="S11" s="28"/>
      <c r="T11" s="28"/>
      <c r="U11" s="28"/>
    </row>
    <row r="12" spans="1:21" x14ac:dyDescent="0.2">
      <c r="A12" s="12">
        <v>2004</v>
      </c>
      <c r="B12" s="13">
        <f>VLOOKUP(Producto!$B$9,[1]!Tabla5[#All],MATCH(TEXT(A12,"0"),[1]!Tabla5[[#Headers],[2002]:[2024]],0)+1,0)</f>
        <v>40794</v>
      </c>
      <c r="G12" s="28"/>
      <c r="H12" s="28"/>
      <c r="I12" s="28"/>
      <c r="J12" s="28"/>
      <c r="K12" s="28"/>
      <c r="L12" s="28"/>
      <c r="M12" s="28"/>
      <c r="N12" s="28"/>
      <c r="O12" s="28"/>
      <c r="P12" s="28"/>
      <c r="Q12" s="28"/>
      <c r="R12" s="28"/>
      <c r="S12" s="28"/>
      <c r="T12" s="28"/>
      <c r="U12" s="28"/>
    </row>
    <row r="13" spans="1:21" x14ac:dyDescent="0.2">
      <c r="A13" s="12">
        <v>2005</v>
      </c>
      <c r="B13" s="13">
        <f>VLOOKUP(Producto!$B$9,[1]!Tabla5[#All],MATCH(TEXT(A13,"0"),[1]!Tabla5[[#Headers],[2002]:[2024]],0)+1,0)</f>
        <v>43849</v>
      </c>
      <c r="G13" s="28"/>
      <c r="H13" s="28"/>
      <c r="I13" s="28"/>
      <c r="J13" s="28"/>
      <c r="K13" s="28"/>
      <c r="L13" s="28"/>
      <c r="M13" s="28"/>
      <c r="N13" s="28"/>
      <c r="O13" s="28"/>
      <c r="P13" s="28"/>
      <c r="Q13" s="28"/>
      <c r="R13" s="28"/>
      <c r="S13" s="28"/>
      <c r="T13" s="28"/>
      <c r="U13" s="28"/>
    </row>
    <row r="14" spans="1:21" x14ac:dyDescent="0.2">
      <c r="A14" s="12">
        <v>2006</v>
      </c>
      <c r="B14" s="13">
        <f>VLOOKUP(Producto!$B$9,[1]!Tabla5[#All],MATCH(TEXT(A14,"0"),[1]!Tabla5[[#Headers],[2002]:[2024]],0)+1,0)</f>
        <v>58243</v>
      </c>
      <c r="G14" s="28"/>
      <c r="H14" s="28"/>
      <c r="I14" s="28"/>
      <c r="J14" s="28"/>
      <c r="K14" s="28"/>
      <c r="L14" s="28"/>
      <c r="M14" s="28"/>
      <c r="N14" s="28"/>
      <c r="O14" s="28"/>
      <c r="P14" s="28"/>
      <c r="Q14" s="28"/>
      <c r="R14" s="28"/>
      <c r="S14" s="28"/>
      <c r="T14" s="28"/>
      <c r="U14" s="28"/>
    </row>
    <row r="15" spans="1:21" x14ac:dyDescent="0.2">
      <c r="A15" s="12">
        <v>2007</v>
      </c>
      <c r="B15" s="13">
        <f>VLOOKUP(Producto!$B$9,[1]!Tabla5[#All],MATCH(TEXT(A15,"0"),[1]!Tabla5[[#Headers],[2002]:[2024]],0)+1,0)</f>
        <v>54783</v>
      </c>
      <c r="G15" s="28"/>
      <c r="H15" s="28"/>
      <c r="I15" s="28"/>
      <c r="J15" s="28"/>
      <c r="K15" s="28"/>
      <c r="L15" s="28"/>
      <c r="M15" s="28"/>
      <c r="N15" s="28"/>
      <c r="O15" s="28"/>
      <c r="P15" s="28"/>
      <c r="Q15" s="28"/>
      <c r="R15" s="28"/>
      <c r="S15" s="28"/>
      <c r="T15" s="28"/>
      <c r="U15" s="28"/>
    </row>
    <row r="16" spans="1:21" x14ac:dyDescent="0.2">
      <c r="A16" s="12">
        <v>2008</v>
      </c>
      <c r="B16" s="13">
        <f>VLOOKUP(Producto!$B$9,[1]!Tabla5[#All],MATCH(TEXT(A16,"0"),[1]!Tabla5[[#Headers],[2002]:[2024]],0)+1,0)</f>
        <v>62075</v>
      </c>
      <c r="G16" s="28"/>
      <c r="H16" s="28"/>
      <c r="I16" s="28"/>
      <c r="J16" s="28"/>
      <c r="K16" s="28"/>
      <c r="L16" s="28"/>
      <c r="M16" s="28"/>
      <c r="N16" s="28"/>
      <c r="O16" s="28"/>
      <c r="P16" s="28"/>
      <c r="Q16" s="28"/>
      <c r="R16" s="28"/>
      <c r="S16" s="28"/>
      <c r="T16" s="28"/>
      <c r="U16" s="28"/>
    </row>
    <row r="17" spans="1:21" x14ac:dyDescent="0.2">
      <c r="A17" s="12">
        <v>2009</v>
      </c>
      <c r="B17" s="13">
        <f>VLOOKUP(Producto!$B$9,[1]!Tabla5[#All],MATCH(TEXT(A17,"0"),[1]!Tabla5[[#Headers],[2002]:[2024]],0)+1,0)</f>
        <v>54672</v>
      </c>
      <c r="G17" s="28"/>
      <c r="H17" s="28"/>
      <c r="I17" s="28"/>
      <c r="J17" s="28"/>
      <c r="K17" s="28"/>
      <c r="L17" s="28"/>
      <c r="M17" s="28"/>
      <c r="N17" s="28"/>
      <c r="O17" s="28"/>
      <c r="P17" s="28"/>
      <c r="Q17" s="28"/>
      <c r="R17" s="28"/>
      <c r="S17" s="28"/>
      <c r="T17" s="28"/>
      <c r="U17" s="28"/>
    </row>
    <row r="18" spans="1:21" x14ac:dyDescent="0.2">
      <c r="A18" s="12">
        <v>2010</v>
      </c>
      <c r="B18" s="13">
        <f>VLOOKUP(Producto!$B$9,[1]!Tabla5[#All],MATCH(TEXT(A18,"0"),[1]!Tabla5[[#Headers],[2002]:[2024]],0)+1,0)</f>
        <v>71936</v>
      </c>
      <c r="G18" s="28"/>
      <c r="H18" s="28"/>
      <c r="I18" s="28"/>
      <c r="J18" s="28"/>
      <c r="K18" s="28"/>
      <c r="L18" s="28"/>
      <c r="M18" s="28"/>
      <c r="N18" s="28"/>
      <c r="O18" s="28"/>
      <c r="P18" s="28"/>
      <c r="Q18" s="28"/>
      <c r="R18" s="28"/>
      <c r="S18" s="28"/>
      <c r="T18" s="28"/>
      <c r="U18" s="28"/>
    </row>
    <row r="19" spans="1:21" x14ac:dyDescent="0.2">
      <c r="A19" s="12">
        <v>2011</v>
      </c>
      <c r="B19" s="13">
        <f>VLOOKUP(Producto!$B$9,[1]!Tabla5[#All],MATCH(TEXT(A19,"0"),[1]!Tabla5[[#Headers],[2002]:[2024]],0)+1,0)</f>
        <v>82755</v>
      </c>
      <c r="G19" s="28"/>
      <c r="H19" s="28"/>
      <c r="I19" s="28"/>
      <c r="J19" s="28"/>
      <c r="K19" s="28"/>
      <c r="L19" s="28"/>
      <c r="M19" s="28"/>
      <c r="N19" s="28"/>
      <c r="O19" s="28"/>
      <c r="P19" s="28"/>
      <c r="Q19" s="28"/>
      <c r="R19" s="28"/>
      <c r="S19" s="28"/>
      <c r="T19" s="28"/>
      <c r="U19" s="28"/>
    </row>
    <row r="20" spans="1:21" x14ac:dyDescent="0.2">
      <c r="A20" s="12">
        <v>2012</v>
      </c>
      <c r="B20" s="13">
        <f>VLOOKUP(Producto!$B$9,[1]!Tabla5[#All],MATCH(TEXT(A20,"0"),[1]!Tabla5[[#Headers],[2002]:[2024]],0)+1,0)</f>
        <v>75183</v>
      </c>
      <c r="G20" s="28"/>
      <c r="H20" s="28"/>
      <c r="I20" s="28"/>
      <c r="J20" s="28"/>
      <c r="K20" s="28"/>
      <c r="L20" s="28"/>
      <c r="M20" s="28"/>
      <c r="N20" s="28"/>
      <c r="O20" s="28"/>
      <c r="P20" s="28"/>
      <c r="Q20" s="28"/>
      <c r="R20" s="28"/>
      <c r="S20" s="28"/>
      <c r="T20" s="28"/>
      <c r="U20" s="28"/>
    </row>
    <row r="21" spans="1:21" x14ac:dyDescent="0.2">
      <c r="A21" s="12">
        <v>2013</v>
      </c>
      <c r="B21" s="13">
        <f>VLOOKUP(Producto!$B$9,[1]!Tabla5[#All],MATCH(TEXT(A21,"0"),[1]!Tabla5[[#Headers],[2002]:[2024]],0)+1,0)</f>
        <v>77778</v>
      </c>
      <c r="G21" s="28"/>
      <c r="H21" s="28"/>
      <c r="I21" s="28"/>
      <c r="J21" s="28"/>
      <c r="K21" s="28"/>
      <c r="L21" s="28"/>
      <c r="M21" s="28"/>
      <c r="N21" s="28"/>
      <c r="O21" s="28"/>
      <c r="P21" s="28"/>
      <c r="Q21" s="28"/>
      <c r="R21" s="28"/>
      <c r="S21" s="28"/>
      <c r="T21" s="28"/>
      <c r="U21" s="28"/>
    </row>
    <row r="22" spans="1:21" x14ac:dyDescent="0.2">
      <c r="A22" s="12">
        <v>2014</v>
      </c>
      <c r="B22" s="13">
        <f>VLOOKUP(Producto!$B$9,[1]!Tabla5[#All],MATCH(TEXT(A22,"0"),[1]!Tabla5[[#Headers],[2002]:[2024]],0)+1,0)</f>
        <v>72192</v>
      </c>
      <c r="G22" s="28"/>
      <c r="H22" s="28"/>
      <c r="I22" s="28"/>
      <c r="J22" s="28"/>
      <c r="K22" s="28"/>
      <c r="L22" s="28"/>
      <c r="M22" s="28"/>
      <c r="N22" s="28"/>
      <c r="O22" s="28"/>
      <c r="P22" s="28"/>
      <c r="Q22" s="28"/>
      <c r="R22" s="28"/>
      <c r="S22" s="28"/>
      <c r="T22" s="28"/>
      <c r="U22" s="28"/>
    </row>
    <row r="23" spans="1:21" x14ac:dyDescent="0.2">
      <c r="A23" s="12">
        <v>2015</v>
      </c>
      <c r="B23" s="13">
        <f>VLOOKUP(Producto!$B$9,[1]!Tabla5[#All],MATCH(TEXT(A23,"0"),[1]!Tabla5[[#Headers],[2002]:[2024]],0)+1,0)</f>
        <v>71956</v>
      </c>
      <c r="G23" s="28"/>
      <c r="H23" s="28"/>
      <c r="I23" s="28"/>
      <c r="J23" s="28"/>
      <c r="K23" s="28"/>
      <c r="L23" s="28"/>
      <c r="M23" s="28"/>
      <c r="N23" s="28"/>
      <c r="O23" s="28"/>
      <c r="P23" s="28"/>
      <c r="Q23" s="28"/>
      <c r="R23" s="28"/>
      <c r="S23" s="28"/>
      <c r="T23" s="28"/>
      <c r="U23" s="28"/>
    </row>
    <row r="24" spans="1:21" x14ac:dyDescent="0.2">
      <c r="A24" s="12">
        <v>2016</v>
      </c>
      <c r="B24" s="13">
        <f>VLOOKUP(Producto!$B$9,[1]!Tabla5[#All],MATCH(TEXT(A24,"0"),[1]!Tabla5[[#Headers],[2002]:[2024]],0)+1,0)</f>
        <v>60890</v>
      </c>
    </row>
    <row r="25" spans="1:21" x14ac:dyDescent="0.2">
      <c r="A25" s="12">
        <v>2017</v>
      </c>
      <c r="B25" s="13">
        <f>VLOOKUP(Producto!$B$9,[1]!Tabla5[#All],MATCH(TEXT(A25,"0"),[1]!Tabla5[[#Headers],[2002]:[2024]],0)+1,0)</f>
        <v>58565</v>
      </c>
    </row>
    <row r="26" spans="1:21" x14ac:dyDescent="0.2">
      <c r="A26" s="12">
        <v>2018</v>
      </c>
      <c r="B26" s="13">
        <f>VLOOKUP(Producto!$B$9,[1]!Tabla5[#All],MATCH(TEXT(A26,"0"),[1]!Tabla5[[#Headers],[2002]:[2024]],0)+1,0)</f>
        <v>62606</v>
      </c>
    </row>
    <row r="27" spans="1:21" x14ac:dyDescent="0.2">
      <c r="A27" s="12">
        <v>2019</v>
      </c>
      <c r="B27" s="13">
        <f>VLOOKUP(Producto!$B$9,[1]!Tabla5[#All],MATCH(TEXT(A27,"0"),[1]!Tabla5[[#Headers],[2002]:[2024]],0)+1,0)</f>
        <v>65109</v>
      </c>
    </row>
    <row r="28" spans="1:21" x14ac:dyDescent="0.2">
      <c r="A28" s="12">
        <v>2020</v>
      </c>
      <c r="B28" s="13">
        <f>VLOOKUP(Producto!$B$9,[1]!Tabla5[#All],MATCH(TEXT(A28,"0"),[1]!Tabla5[[#Headers],[2002]:[2024]],0)+1,0)</f>
        <v>65990</v>
      </c>
    </row>
    <row r="29" spans="1:21" x14ac:dyDescent="0.2">
      <c r="A29" s="12">
        <v>2021</v>
      </c>
      <c r="B29" s="13">
        <f>VLOOKUP(Producto!$B$9,[1]!Tabla5[#All],MATCH(TEXT(A29,"0"),[1]!Tabla5[[#Headers],[2002]:[2024]],0)+1,0)</f>
        <v>68091.199999999997</v>
      </c>
    </row>
    <row r="30" spans="1:21" x14ac:dyDescent="0.2">
      <c r="A30" s="12">
        <v>2022</v>
      </c>
      <c r="B30" s="13">
        <f>VLOOKUP(Producto!$B$9,[1]!Tabla5[#All],MATCH(TEXT(A30,"0"),[1]!Tabla5[[#Headers],[2002]:[2024]],0)+1,0)</f>
        <v>55241</v>
      </c>
    </row>
    <row r="31" spans="1:21" x14ac:dyDescent="0.2">
      <c r="A31" s="12">
        <v>2023</v>
      </c>
      <c r="B31" s="13">
        <f>VLOOKUP(Producto!$B$9,[1]!Tabla5[#All],MATCH(TEXT(A31,"0"),[1]!Tabla5[[#Headers],[2002]:[2024]],0)+1,0)</f>
        <v>55073</v>
      </c>
    </row>
    <row r="32" spans="1:21" x14ac:dyDescent="0.2">
      <c r="A32" s="15">
        <v>2024</v>
      </c>
      <c r="B32" s="16">
        <f>VLOOKUP(Producto!$B$9,[1]!Tabla5[#All],MATCH(TEXT(A32,"0"),[1]!Tabla5[[#Headers],[2002]:[2024]],0)+1,0)</f>
        <v>56253.726346000003</v>
      </c>
    </row>
    <row r="33" spans="1:2" ht="21.75" customHeight="1" x14ac:dyDescent="0.2">
      <c r="A33" s="21" t="s">
        <v>16</v>
      </c>
      <c r="B33" s="21"/>
    </row>
    <row r="34" spans="1:2" ht="18.399999999999999" customHeight="1" x14ac:dyDescent="0.2">
      <c r="A34" s="24" t="s">
        <v>18</v>
      </c>
      <c r="B34" s="24"/>
    </row>
    <row r="35" spans="1:2" ht="32.1" customHeight="1" x14ac:dyDescent="0.2">
      <c r="A35" s="25"/>
      <c r="B35" s="26"/>
    </row>
    <row r="36" spans="1:2" ht="22.5" customHeight="1" x14ac:dyDescent="0.2">
      <c r="A36" s="25"/>
      <c r="B36" s="26"/>
    </row>
    <row r="37" spans="1:2" ht="21.2" customHeight="1" x14ac:dyDescent="0.2">
      <c r="A37" s="25"/>
      <c r="B37" s="26"/>
    </row>
  </sheetData>
  <mergeCells count="4">
    <mergeCell ref="A8:B8"/>
    <mergeCell ref="A33:B33"/>
    <mergeCell ref="A34:B34"/>
    <mergeCell ref="G8:U23"/>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E0B25-A31B-4656-A57E-B5E82ED985BC}">
  <dimension ref="A3:R19"/>
  <sheetViews>
    <sheetView showGridLines="0" tabSelected="1" zoomScaleNormal="100" workbookViewId="0">
      <selection activeCell="E9" sqref="E9:R18"/>
    </sheetView>
  </sheetViews>
  <sheetFormatPr baseColWidth="10" defaultColWidth="9.140625" defaultRowHeight="12.75" x14ac:dyDescent="0.2"/>
  <cols>
    <col min="1" max="1" width="12.42578125" style="6" customWidth="1"/>
    <col min="2" max="2" width="15.140625" style="6" customWidth="1"/>
    <col min="3" max="16384" width="9.140625" style="6"/>
  </cols>
  <sheetData>
    <row r="3" spans="1:18" x14ac:dyDescent="0.2">
      <c r="K3" s="7"/>
      <c r="L3" s="7"/>
      <c r="M3" s="7"/>
    </row>
    <row r="4" spans="1:18" x14ac:dyDescent="0.2">
      <c r="K4" s="7"/>
      <c r="L4" s="7"/>
      <c r="M4" s="7"/>
    </row>
    <row r="5" spans="1:18" x14ac:dyDescent="0.2">
      <c r="K5" s="7"/>
      <c r="L5" s="7"/>
      <c r="M5" s="7"/>
    </row>
    <row r="8" spans="1:18" ht="51.75" customHeight="1" x14ac:dyDescent="0.2">
      <c r="A8" s="7" t="str">
        <f>"República Dominicana. Producción de " &amp;  Producto!$B$9&amp;"  por Regional. Año: 2022"</f>
        <v>República Dominicana. Producción de Berenjena  por Regional. Año: 2022</v>
      </c>
      <c r="B8" s="7"/>
    </row>
    <row r="9" spans="1:18" x14ac:dyDescent="0.2">
      <c r="A9" s="8" t="s">
        <v>3</v>
      </c>
      <c r="B9" s="9" t="s">
        <v>19</v>
      </c>
      <c r="E9" s="30" t="s">
        <v>26</v>
      </c>
      <c r="F9" s="33"/>
      <c r="G9" s="33"/>
      <c r="H9" s="33"/>
      <c r="I9" s="33"/>
      <c r="J9" s="33"/>
      <c r="K9" s="33"/>
      <c r="L9" s="33"/>
      <c r="M9" s="33"/>
      <c r="N9" s="33"/>
      <c r="O9" s="33"/>
      <c r="P9" s="33"/>
      <c r="Q9" s="33"/>
      <c r="R9" s="33"/>
    </row>
    <row r="10" spans="1:18" x14ac:dyDescent="0.2">
      <c r="A10" s="10" t="s">
        <v>5</v>
      </c>
      <c r="B10" s="11">
        <f>IFERROR(VLOOKUP(Producto!$B$9,[1]!Tabla3[#All],MATCH(A10,[1]!Tabla3[[#Headers],[NORTE]:[TOTAL]],0)+1,0),"n/d")</f>
        <v>559717.66999999993</v>
      </c>
      <c r="E10" s="33"/>
      <c r="F10" s="33"/>
      <c r="G10" s="33"/>
      <c r="H10" s="33"/>
      <c r="I10" s="33"/>
      <c r="J10" s="33"/>
      <c r="K10" s="33"/>
      <c r="L10" s="33"/>
      <c r="M10" s="33"/>
      <c r="N10" s="33"/>
      <c r="O10" s="33"/>
      <c r="P10" s="33"/>
      <c r="Q10" s="33"/>
      <c r="R10" s="33"/>
    </row>
    <row r="11" spans="1:18" ht="15" x14ac:dyDescent="0.25">
      <c r="A11" s="12" t="s">
        <v>6</v>
      </c>
      <c r="B11" s="13">
        <f>IFERROR(VLOOKUP(Producto!$B$9,[1]!Tabla3[#All],MATCH(A11,[1]!Tabla3[[#Headers],[NORTE]:[TOTAL]],0)+1,0),"n/d")</f>
        <v>51127.82</v>
      </c>
      <c r="C11" s="14"/>
      <c r="E11" s="33"/>
      <c r="F11" s="33"/>
      <c r="G11" s="33"/>
      <c r="H11" s="33"/>
      <c r="I11" s="33"/>
      <c r="J11" s="33"/>
      <c r="K11" s="33"/>
      <c r="L11" s="33"/>
      <c r="M11" s="33"/>
      <c r="N11" s="33"/>
      <c r="O11" s="33"/>
      <c r="P11" s="33"/>
      <c r="Q11" s="33"/>
      <c r="R11" s="33"/>
    </row>
    <row r="12" spans="1:18" ht="15" x14ac:dyDescent="0.25">
      <c r="A12" s="12" t="s">
        <v>7</v>
      </c>
      <c r="B12" s="13">
        <f>IFERROR(VLOOKUP(Producto!$B$9,[1]!Tabla3[#All],MATCH(A12,[1]!Tabla3[[#Headers],[NORTE]:[TOTAL]],0)+1,0),"n/d")</f>
        <v>7403.38</v>
      </c>
      <c r="C12" s="14"/>
      <c r="E12" s="33"/>
      <c r="F12" s="33"/>
      <c r="G12" s="33"/>
      <c r="H12" s="33"/>
      <c r="I12" s="33"/>
      <c r="J12" s="33"/>
      <c r="K12" s="33"/>
      <c r="L12" s="33"/>
      <c r="M12" s="33"/>
      <c r="N12" s="33"/>
      <c r="O12" s="33"/>
      <c r="P12" s="33"/>
      <c r="Q12" s="33"/>
      <c r="R12" s="33"/>
    </row>
    <row r="13" spans="1:18" ht="15" x14ac:dyDescent="0.25">
      <c r="A13" s="12" t="s">
        <v>8</v>
      </c>
      <c r="B13" s="13">
        <f>IFERROR(VLOOKUP(Producto!$B$9,[1]!Tabla3[#All],MATCH(A13,[1]!Tabla3[[#Headers],[NORTE]:[TOTAL]],0)+1,0),"n/d")</f>
        <v>10861.99</v>
      </c>
      <c r="C13" s="14"/>
      <c r="E13" s="33"/>
      <c r="F13" s="33"/>
      <c r="G13" s="33"/>
      <c r="H13" s="33"/>
      <c r="I13" s="33"/>
      <c r="J13" s="33"/>
      <c r="K13" s="33"/>
      <c r="L13" s="33"/>
      <c r="M13" s="33"/>
      <c r="N13" s="33"/>
      <c r="O13" s="33"/>
      <c r="P13" s="33"/>
      <c r="Q13" s="33"/>
      <c r="R13" s="33"/>
    </row>
    <row r="14" spans="1:18" ht="15" x14ac:dyDescent="0.25">
      <c r="A14" s="12" t="s">
        <v>9</v>
      </c>
      <c r="B14" s="13">
        <f>IFERROR(VLOOKUP(Producto!$B$9,[1]!Tabla3[#All],MATCH(A14,[1]!Tabla3[[#Headers],[NORTE]:[TOTAL]],0)+1,0),"n/d")</f>
        <v>81757.399999999994</v>
      </c>
      <c r="C14" s="14"/>
      <c r="E14" s="33"/>
      <c r="F14" s="33"/>
      <c r="G14" s="33"/>
      <c r="H14" s="33"/>
      <c r="I14" s="33"/>
      <c r="J14" s="33"/>
      <c r="K14" s="33"/>
      <c r="L14" s="33"/>
      <c r="M14" s="33"/>
      <c r="N14" s="33"/>
      <c r="O14" s="33"/>
      <c r="P14" s="33"/>
      <c r="Q14" s="33"/>
      <c r="R14" s="33"/>
    </row>
    <row r="15" spans="1:18" ht="15" x14ac:dyDescent="0.25">
      <c r="A15" s="12" t="s">
        <v>10</v>
      </c>
      <c r="B15" s="13">
        <f>IFERROR(VLOOKUP(Producto!$B$9,[1]!Tabla3[#All],MATCH(A15,[1]!Tabla3[[#Headers],[NORTE]:[TOTAL]],0)+1,0),"n/d")</f>
        <v>18616.96</v>
      </c>
      <c r="C15" s="14"/>
      <c r="E15" s="33"/>
      <c r="F15" s="33"/>
      <c r="G15" s="33"/>
      <c r="H15" s="33"/>
      <c r="I15" s="33"/>
      <c r="J15" s="33"/>
      <c r="K15" s="33"/>
      <c r="L15" s="33"/>
      <c r="M15" s="33"/>
      <c r="N15" s="33"/>
      <c r="O15" s="33"/>
      <c r="P15" s="33"/>
      <c r="Q15" s="33"/>
      <c r="R15" s="33"/>
    </row>
    <row r="16" spans="1:18" ht="15" x14ac:dyDescent="0.25">
      <c r="A16" s="12" t="s">
        <v>11</v>
      </c>
      <c r="B16" s="13">
        <f>IFERROR(VLOOKUP(Producto!$B$9,[1]!Tabla3[#All],MATCH(A16,[1]!Tabla3[[#Headers],[NORTE]:[TOTAL]],0)+1,0),"n/d")</f>
        <v>192204.09999999998</v>
      </c>
      <c r="C16" s="14"/>
      <c r="E16" s="33"/>
      <c r="F16" s="33"/>
      <c r="G16" s="33"/>
      <c r="H16" s="33"/>
      <c r="I16" s="33"/>
      <c r="J16" s="33"/>
      <c r="K16" s="33"/>
      <c r="L16" s="33"/>
      <c r="M16" s="33"/>
      <c r="N16" s="33"/>
      <c r="O16" s="33"/>
      <c r="P16" s="33"/>
      <c r="Q16" s="33"/>
      <c r="R16" s="33"/>
    </row>
    <row r="17" spans="1:18" ht="15" x14ac:dyDescent="0.25">
      <c r="A17" s="12" t="s">
        <v>12</v>
      </c>
      <c r="B17" s="13">
        <f>IFERROR(VLOOKUP(Producto!$B$9,[1]!Tabla3[#All],MATCH(A17,[1]!Tabla3[[#Headers],[NORTE]:[TOTAL]],0)+1,0),"n/d")</f>
        <v>191176.66</v>
      </c>
      <c r="C17" s="14"/>
      <c r="E17" s="33"/>
      <c r="F17" s="33"/>
      <c r="G17" s="33"/>
      <c r="H17" s="33"/>
      <c r="I17" s="33"/>
      <c r="J17" s="33"/>
      <c r="K17" s="33"/>
      <c r="L17" s="33"/>
      <c r="M17" s="33"/>
      <c r="N17" s="33"/>
      <c r="O17" s="33"/>
      <c r="P17" s="33"/>
      <c r="Q17" s="33"/>
      <c r="R17" s="33"/>
    </row>
    <row r="18" spans="1:18" ht="15" x14ac:dyDescent="0.25">
      <c r="A18" s="15" t="s">
        <v>13</v>
      </c>
      <c r="B18" s="16">
        <f>IFERROR(VLOOKUP(Producto!$B$9,[1]!Tabla3[#All],MATCH(A18,[1]!Tabla3[[#Headers],[NORTE]:[TOTAL]],0)+1,0),"n/d")</f>
        <v>6569.3600000000006</v>
      </c>
      <c r="C18" s="14"/>
      <c r="E18" s="33"/>
      <c r="F18" s="33"/>
      <c r="G18" s="33"/>
      <c r="H18" s="33"/>
      <c r="I18" s="33"/>
      <c r="J18" s="33"/>
      <c r="K18" s="33"/>
      <c r="L18" s="33"/>
      <c r="M18" s="33"/>
      <c r="N18" s="33"/>
      <c r="O18" s="33"/>
      <c r="P18" s="33"/>
      <c r="Q18" s="33"/>
      <c r="R18" s="33"/>
    </row>
    <row r="19" spans="1:18" ht="41.25" customHeight="1" x14ac:dyDescent="0.2">
      <c r="A19" s="17" t="s">
        <v>14</v>
      </c>
      <c r="B19" s="17"/>
    </row>
  </sheetData>
  <mergeCells count="4">
    <mergeCell ref="K3:M5"/>
    <mergeCell ref="A8:B8"/>
    <mergeCell ref="A19:B19"/>
    <mergeCell ref="E9:R18"/>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C2FF3-88B3-4574-A8AD-29F136CAEFD5}">
  <dimension ref="A8:V37"/>
  <sheetViews>
    <sheetView showGridLines="0" zoomScaleNormal="100" workbookViewId="0">
      <selection activeCell="F10" sqref="F10:V22"/>
    </sheetView>
  </sheetViews>
  <sheetFormatPr baseColWidth="10" defaultColWidth="8" defaultRowHeight="12.75" x14ac:dyDescent="0.2"/>
  <cols>
    <col min="1" max="1" width="14.42578125" style="6" customWidth="1"/>
    <col min="2" max="2" width="12.28515625" style="6" customWidth="1"/>
    <col min="3" max="16384" width="8" style="6"/>
  </cols>
  <sheetData>
    <row r="8" spans="1:22" ht="48" customHeight="1" x14ac:dyDescent="0.2">
      <c r="A8" s="7" t="str">
        <f>"República Dominicana. Producción de "&amp;Producto!B9&amp;" por Año. Período: 2002-2024*"</f>
        <v>República Dominicana. Producción de Berenjena por Año. Período: 2002-2024*</v>
      </c>
      <c r="B8" s="7"/>
    </row>
    <row r="9" spans="1:22" x14ac:dyDescent="0.2">
      <c r="A9" s="8" t="s">
        <v>15</v>
      </c>
      <c r="B9" s="9" t="s">
        <v>19</v>
      </c>
    </row>
    <row r="10" spans="1:22" x14ac:dyDescent="0.2">
      <c r="A10" s="18">
        <v>2002</v>
      </c>
      <c r="B10" s="19">
        <f>VLOOKUP(Producto!$B$9,[1]!Tabla6[#All],MATCH(TEXT(A10,"0"),[1]!Tabla6[[#Headers],[2002]:[2024]],0)+1,0)</f>
        <v>226922</v>
      </c>
      <c r="F10" s="31" t="s">
        <v>27</v>
      </c>
      <c r="G10" s="32"/>
      <c r="H10" s="32"/>
      <c r="I10" s="32"/>
      <c r="J10" s="32"/>
      <c r="K10" s="32"/>
      <c r="L10" s="32"/>
      <c r="M10" s="32"/>
      <c r="N10" s="32"/>
      <c r="O10" s="32"/>
      <c r="P10" s="32"/>
      <c r="Q10" s="32"/>
      <c r="R10" s="32"/>
      <c r="S10" s="32"/>
      <c r="T10" s="32"/>
      <c r="U10" s="32"/>
      <c r="V10" s="32"/>
    </row>
    <row r="11" spans="1:22" x14ac:dyDescent="0.2">
      <c r="A11" s="12">
        <v>2003</v>
      </c>
      <c r="B11" s="20">
        <f>VLOOKUP(Producto!$B$9,[1]!Tabla6[#All],MATCH(TEXT(A11,"0"),[1]!Tabla6[[#Headers],[2002]:[2024]],0)+1,0)</f>
        <v>350248</v>
      </c>
      <c r="F11" s="32"/>
      <c r="G11" s="32"/>
      <c r="H11" s="32"/>
      <c r="I11" s="32"/>
      <c r="J11" s="32"/>
      <c r="K11" s="32"/>
      <c r="L11" s="32"/>
      <c r="M11" s="32"/>
      <c r="N11" s="32"/>
      <c r="O11" s="32"/>
      <c r="P11" s="32"/>
      <c r="Q11" s="32"/>
      <c r="R11" s="32"/>
      <c r="S11" s="32"/>
      <c r="T11" s="32"/>
      <c r="U11" s="32"/>
      <c r="V11" s="32"/>
    </row>
    <row r="12" spans="1:22" x14ac:dyDescent="0.2">
      <c r="A12" s="12">
        <v>2004</v>
      </c>
      <c r="B12" s="13">
        <f>VLOOKUP(Producto!$B$9,[1]!Tabla6[#All],MATCH(TEXT(A12,"0"),[1]!Tabla6[[#Headers],[2002]:[2024]],0)+1,0)</f>
        <v>384391</v>
      </c>
      <c r="F12" s="32"/>
      <c r="G12" s="32"/>
      <c r="H12" s="32"/>
      <c r="I12" s="32"/>
      <c r="J12" s="32"/>
      <c r="K12" s="32"/>
      <c r="L12" s="32"/>
      <c r="M12" s="32"/>
      <c r="N12" s="32"/>
      <c r="O12" s="32"/>
      <c r="P12" s="32"/>
      <c r="Q12" s="32"/>
      <c r="R12" s="32"/>
      <c r="S12" s="32"/>
      <c r="T12" s="32"/>
      <c r="U12" s="32"/>
      <c r="V12" s="32"/>
    </row>
    <row r="13" spans="1:22" x14ac:dyDescent="0.2">
      <c r="A13" s="12">
        <v>2005</v>
      </c>
      <c r="B13" s="13">
        <f>VLOOKUP(Producto!$B$9,[1]!Tabla6[#All],MATCH(TEXT(A13,"0"),[1]!Tabla6[[#Headers],[2002]:[2024]],0)+1,0)</f>
        <v>412943</v>
      </c>
      <c r="F13" s="32"/>
      <c r="G13" s="32"/>
      <c r="H13" s="32"/>
      <c r="I13" s="32"/>
      <c r="J13" s="32"/>
      <c r="K13" s="32"/>
      <c r="L13" s="32"/>
      <c r="M13" s="32"/>
      <c r="N13" s="32"/>
      <c r="O13" s="32"/>
      <c r="P13" s="32"/>
      <c r="Q13" s="32"/>
      <c r="R13" s="32"/>
      <c r="S13" s="32"/>
      <c r="T13" s="32"/>
      <c r="U13" s="32"/>
      <c r="V13" s="32"/>
    </row>
    <row r="14" spans="1:22" x14ac:dyDescent="0.2">
      <c r="A14" s="12">
        <v>2006</v>
      </c>
      <c r="B14" s="13">
        <f>VLOOKUP(Producto!$B$9,[1]!Tabla6[#All],MATCH(TEXT(A14,"0"),[1]!Tabla6[[#Headers],[2002]:[2024]],0)+1,0)</f>
        <v>490393</v>
      </c>
      <c r="F14" s="32"/>
      <c r="G14" s="32"/>
      <c r="H14" s="32"/>
      <c r="I14" s="32"/>
      <c r="J14" s="32"/>
      <c r="K14" s="32"/>
      <c r="L14" s="32"/>
      <c r="M14" s="32"/>
      <c r="N14" s="32"/>
      <c r="O14" s="32"/>
      <c r="P14" s="32"/>
      <c r="Q14" s="32"/>
      <c r="R14" s="32"/>
      <c r="S14" s="32"/>
      <c r="T14" s="32"/>
      <c r="U14" s="32"/>
      <c r="V14" s="32"/>
    </row>
    <row r="15" spans="1:22" x14ac:dyDescent="0.2">
      <c r="A15" s="12">
        <v>2007</v>
      </c>
      <c r="B15" s="13">
        <f>VLOOKUP(Producto!$B$9,[1]!Tabla6[#All],MATCH(TEXT(A15,"0"),[1]!Tabla6[[#Headers],[2002]:[2024]],0)+1,0)</f>
        <v>430794</v>
      </c>
      <c r="F15" s="32"/>
      <c r="G15" s="32"/>
      <c r="H15" s="32"/>
      <c r="I15" s="32"/>
      <c r="J15" s="32"/>
      <c r="K15" s="32"/>
      <c r="L15" s="32"/>
      <c r="M15" s="32"/>
      <c r="N15" s="32"/>
      <c r="O15" s="32"/>
      <c r="P15" s="32"/>
      <c r="Q15" s="32"/>
      <c r="R15" s="32"/>
      <c r="S15" s="32"/>
      <c r="T15" s="32"/>
      <c r="U15" s="32"/>
      <c r="V15" s="32"/>
    </row>
    <row r="16" spans="1:22" x14ac:dyDescent="0.2">
      <c r="A16" s="12">
        <v>2008</v>
      </c>
      <c r="B16" s="13">
        <f>VLOOKUP(Producto!$B$9,[1]!Tabla6[#All],MATCH(TEXT(A16,"0"),[1]!Tabla6[[#Headers],[2002]:[2024]],0)+1,0)</f>
        <v>532971</v>
      </c>
      <c r="F16" s="32"/>
      <c r="G16" s="32"/>
      <c r="H16" s="32"/>
      <c r="I16" s="32"/>
      <c r="J16" s="32"/>
      <c r="K16" s="32"/>
      <c r="L16" s="32"/>
      <c r="M16" s="32"/>
      <c r="N16" s="32"/>
      <c r="O16" s="32"/>
      <c r="P16" s="32"/>
      <c r="Q16" s="32"/>
      <c r="R16" s="32"/>
      <c r="S16" s="32"/>
      <c r="T16" s="32"/>
      <c r="U16" s="32"/>
      <c r="V16" s="32"/>
    </row>
    <row r="17" spans="1:22" x14ac:dyDescent="0.2">
      <c r="A17" s="12">
        <v>2009</v>
      </c>
      <c r="B17" s="13">
        <f>VLOOKUP(Producto!$B$9,[1]!Tabla6[#All],MATCH(TEXT(A17,"0"),[1]!Tabla6[[#Headers],[2002]:[2024]],0)+1,0)</f>
        <v>420317</v>
      </c>
      <c r="F17" s="32"/>
      <c r="G17" s="32"/>
      <c r="H17" s="32"/>
      <c r="I17" s="32"/>
      <c r="J17" s="32"/>
      <c r="K17" s="32"/>
      <c r="L17" s="32"/>
      <c r="M17" s="32"/>
      <c r="N17" s="32"/>
      <c r="O17" s="32"/>
      <c r="P17" s="32"/>
      <c r="Q17" s="32"/>
      <c r="R17" s="32"/>
      <c r="S17" s="32"/>
      <c r="T17" s="32"/>
      <c r="U17" s="32"/>
      <c r="V17" s="32"/>
    </row>
    <row r="18" spans="1:22" x14ac:dyDescent="0.2">
      <c r="A18" s="12">
        <v>2010</v>
      </c>
      <c r="B18" s="13">
        <f>VLOOKUP(Producto!$B$9,[1]!Tabla6[#All],MATCH(TEXT(A18,"0"),[1]!Tabla6[[#Headers],[2002]:[2024]],0)+1,0)</f>
        <v>519129</v>
      </c>
      <c r="F18" s="32"/>
      <c r="G18" s="32"/>
      <c r="H18" s="32"/>
      <c r="I18" s="32"/>
      <c r="J18" s="32"/>
      <c r="K18" s="32"/>
      <c r="L18" s="32"/>
      <c r="M18" s="32"/>
      <c r="N18" s="32"/>
      <c r="O18" s="32"/>
      <c r="P18" s="32"/>
      <c r="Q18" s="32"/>
      <c r="R18" s="32"/>
      <c r="S18" s="32"/>
      <c r="T18" s="32"/>
      <c r="U18" s="32"/>
      <c r="V18" s="32"/>
    </row>
    <row r="19" spans="1:22" x14ac:dyDescent="0.2">
      <c r="A19" s="12">
        <v>2011</v>
      </c>
      <c r="B19" s="13">
        <f>VLOOKUP(Producto!$B$9,[1]!Tabla6[#All],MATCH(TEXT(A19,"0"),[1]!Tabla6[[#Headers],[2002]:[2024]],0)+1,0)</f>
        <v>600477</v>
      </c>
      <c r="F19" s="32"/>
      <c r="G19" s="32"/>
      <c r="H19" s="32"/>
      <c r="I19" s="32"/>
      <c r="J19" s="32"/>
      <c r="K19" s="32"/>
      <c r="L19" s="32"/>
      <c r="M19" s="32"/>
      <c r="N19" s="32"/>
      <c r="O19" s="32"/>
      <c r="P19" s="32"/>
      <c r="Q19" s="32"/>
      <c r="R19" s="32"/>
      <c r="S19" s="32"/>
      <c r="T19" s="32"/>
      <c r="U19" s="32"/>
      <c r="V19" s="32"/>
    </row>
    <row r="20" spans="1:22" x14ac:dyDescent="0.2">
      <c r="A20" s="12">
        <v>2012</v>
      </c>
      <c r="B20" s="13">
        <f>VLOOKUP(Producto!$B$9,[1]!Tabla6[#All],MATCH(TEXT(A20,"0"),[1]!Tabla6[[#Headers],[2002]:[2024]],0)+1,0)</f>
        <v>490383</v>
      </c>
      <c r="F20" s="32"/>
      <c r="G20" s="32"/>
      <c r="H20" s="32"/>
      <c r="I20" s="32"/>
      <c r="J20" s="32"/>
      <c r="K20" s="32"/>
      <c r="L20" s="32"/>
      <c r="M20" s="32"/>
      <c r="N20" s="32"/>
      <c r="O20" s="32"/>
      <c r="P20" s="32"/>
      <c r="Q20" s="32"/>
      <c r="R20" s="32"/>
      <c r="S20" s="32"/>
      <c r="T20" s="32"/>
      <c r="U20" s="32"/>
      <c r="V20" s="32"/>
    </row>
    <row r="21" spans="1:22" x14ac:dyDescent="0.2">
      <c r="A21" s="12">
        <v>2013</v>
      </c>
      <c r="B21" s="13">
        <f>VLOOKUP(Producto!$B$9,[1]!Tabla6[#All],MATCH(TEXT(A21,"0"),[1]!Tabla6[[#Headers],[2002]:[2024]],0)+1,0)</f>
        <v>535304</v>
      </c>
      <c r="F21" s="32"/>
      <c r="G21" s="32"/>
      <c r="H21" s="32"/>
      <c r="I21" s="32"/>
      <c r="J21" s="32"/>
      <c r="K21" s="32"/>
      <c r="L21" s="32"/>
      <c r="M21" s="32"/>
      <c r="N21" s="32"/>
      <c r="O21" s="32"/>
      <c r="P21" s="32"/>
      <c r="Q21" s="32"/>
      <c r="R21" s="32"/>
      <c r="S21" s="32"/>
      <c r="T21" s="32"/>
      <c r="U21" s="32"/>
      <c r="V21" s="32"/>
    </row>
    <row r="22" spans="1:22" x14ac:dyDescent="0.2">
      <c r="A22" s="12">
        <v>2014</v>
      </c>
      <c r="B22" s="13">
        <f>VLOOKUP(Producto!$B$9,[1]!Tabla6[#All],MATCH(TEXT(A22,"0"),[1]!Tabla6[[#Headers],[2002]:[2024]],0)+1,0)</f>
        <v>525799</v>
      </c>
      <c r="F22" s="32"/>
      <c r="G22" s="32"/>
      <c r="H22" s="32"/>
      <c r="I22" s="32"/>
      <c r="J22" s="32"/>
      <c r="K22" s="32"/>
      <c r="L22" s="32"/>
      <c r="M22" s="32"/>
      <c r="N22" s="32"/>
      <c r="O22" s="32"/>
      <c r="P22" s="32"/>
      <c r="Q22" s="32"/>
      <c r="R22" s="32"/>
      <c r="S22" s="32"/>
      <c r="T22" s="32"/>
      <c r="U22" s="32"/>
      <c r="V22" s="32"/>
    </row>
    <row r="23" spans="1:22" x14ac:dyDescent="0.2">
      <c r="A23" s="12">
        <v>2015</v>
      </c>
      <c r="B23" s="13">
        <f>VLOOKUP(Producto!$B$9,[1]!Tabla6[#All],MATCH(TEXT(A23,"0"),[1]!Tabla6[[#Headers],[2002]:[2024]],0)+1,0)</f>
        <v>535343</v>
      </c>
    </row>
    <row r="24" spans="1:22" x14ac:dyDescent="0.2">
      <c r="A24" s="12">
        <v>2016</v>
      </c>
      <c r="B24" s="13">
        <f>VLOOKUP(Producto!$B$9,[1]!Tabla6[#All],MATCH(TEXT(A24,"0"),[1]!Tabla6[[#Headers],[2002]:[2024]],0)+1,0)</f>
        <v>489498</v>
      </c>
    </row>
    <row r="25" spans="1:22" x14ac:dyDescent="0.2">
      <c r="A25" s="12">
        <v>2017</v>
      </c>
      <c r="B25" s="13">
        <f>VLOOKUP(Producto!$B$9,[1]!Tabla6[#All],MATCH(TEXT(A25,"0"),[1]!Tabla6[[#Headers],[2002]:[2024]],0)+1,0)</f>
        <v>462306.99999999988</v>
      </c>
    </row>
    <row r="26" spans="1:22" x14ac:dyDescent="0.2">
      <c r="A26" s="12">
        <v>2018</v>
      </c>
      <c r="B26" s="13">
        <f>VLOOKUP(Producto!$B$9,[1]!Tabla6[#All],MATCH(TEXT(A26,"0"),[1]!Tabla6[[#Headers],[2002]:[2024]],0)+1,0)</f>
        <v>533756</v>
      </c>
    </row>
    <row r="27" spans="1:22" x14ac:dyDescent="0.2">
      <c r="A27" s="12">
        <v>2019</v>
      </c>
      <c r="B27" s="13">
        <f>VLOOKUP(Producto!$B$9,[1]!Tabla6[#All],MATCH(TEXT(A27,"0"),[1]!Tabla6[[#Headers],[2002]:[2024]],0)+1,0)</f>
        <v>550166</v>
      </c>
    </row>
    <row r="28" spans="1:22" x14ac:dyDescent="0.2">
      <c r="A28" s="12">
        <v>2020</v>
      </c>
      <c r="B28" s="13">
        <f>VLOOKUP(Producto!$B$9,[1]!Tabla6[#All],MATCH(TEXT(A28,"0"),[1]!Tabla6[[#Headers],[2002]:[2024]],0)+1,0)</f>
        <v>591954</v>
      </c>
    </row>
    <row r="29" spans="1:22" x14ac:dyDescent="0.2">
      <c r="A29" s="12">
        <v>2021</v>
      </c>
      <c r="B29" s="13">
        <f>VLOOKUP(Producto!$B$9,[1]!Tabla6[#All],MATCH(TEXT(A29,"0"),[1]!Tabla6[[#Headers],[2002]:[2024]],0)+1,0)</f>
        <v>613343</v>
      </c>
    </row>
    <row r="30" spans="1:22" x14ac:dyDescent="0.2">
      <c r="A30" s="12">
        <v>2022</v>
      </c>
      <c r="B30" s="13">
        <f>VLOOKUP(Producto!$B$9,[1]!Tabla6[#All],MATCH(TEXT(A30,"0"),[1]!Tabla6[[#Headers],[2002]:[2024]],0)+1,0)</f>
        <v>545449.5</v>
      </c>
    </row>
    <row r="31" spans="1:22" x14ac:dyDescent="0.2">
      <c r="A31" s="12">
        <v>2023</v>
      </c>
      <c r="B31" s="13">
        <f>VLOOKUP(Producto!$B$9,[1]!Tabla6[#All],MATCH(TEXT(A31,"0"),[1]!Tabla6[[#Headers],[2002]:[2024]],0)+1,0)</f>
        <v>542267.81298426865</v>
      </c>
    </row>
    <row r="32" spans="1:22" x14ac:dyDescent="0.2">
      <c r="A32" s="15">
        <v>2024</v>
      </c>
      <c r="B32" s="16">
        <f>VLOOKUP(Producto!$B$9,[1]!Tabla6[#All],MATCH(TEXT(A32,"0"),[1]!Tabla6[[#Headers],[2002]:[2024]],0)+1,0)</f>
        <v>559718.11292314727</v>
      </c>
    </row>
    <row r="33" spans="1:2" ht="22.5" customHeight="1" x14ac:dyDescent="0.2">
      <c r="A33" s="21" t="s">
        <v>16</v>
      </c>
      <c r="B33" s="21"/>
    </row>
    <row r="34" spans="1:2" x14ac:dyDescent="0.2">
      <c r="A34" s="27" t="s">
        <v>20</v>
      </c>
      <c r="B34" s="27"/>
    </row>
    <row r="35" spans="1:2" x14ac:dyDescent="0.2">
      <c r="A35" s="25"/>
      <c r="B35" s="26"/>
    </row>
    <row r="36" spans="1:2" x14ac:dyDescent="0.2">
      <c r="A36" s="25"/>
      <c r="B36" s="26"/>
    </row>
    <row r="37" spans="1:2" x14ac:dyDescent="0.2">
      <c r="A37" s="25"/>
      <c r="B37" s="26"/>
    </row>
  </sheetData>
  <mergeCells count="4">
    <mergeCell ref="A8:B8"/>
    <mergeCell ref="A33:B33"/>
    <mergeCell ref="A34:B34"/>
    <mergeCell ref="F10:V22"/>
  </mergeCells>
  <pageMargins left="0.78749999999999998" right="0.78749999999999998" top="1.0249999999999999" bottom="1.0249999999999999" header="0.78749999999999998" footer="0.78749999999999998"/>
  <headerFooter>
    <oddHeader>&amp;C&amp;A</oddHeader>
    <oddFooter>&amp;CPágina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Producto</vt:lpstr>
      <vt:lpstr>Cuadro_1</vt:lpstr>
      <vt:lpstr>Cuadro_2</vt:lpstr>
      <vt:lpstr>Cuadro_3</vt:lpstr>
      <vt:lpstr>Cuadro_4</vt:lpstr>
      <vt:lpstr>Cuadro_5</vt:lpstr>
      <vt:lpstr>Cuadro_6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KELYN TEJADA, BHD</dc:creator>
  <cp:lastModifiedBy>KELYN TEJADA, BHD</cp:lastModifiedBy>
  <dcterms:created xsi:type="dcterms:W3CDTF">2024-10-21T19:57:04Z</dcterms:created>
  <dcterms:modified xsi:type="dcterms:W3CDTF">2024-10-21T20:12:23Z</dcterms:modified>
</cp:coreProperties>
</file>